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Mi unidad\Asocia Consultora\05 - Capacitaciones Empresariales\Excel - Conciencia Unju\Clase 1 - 2024\Vinculos Entre Libros\2023\"/>
    </mc:Choice>
  </mc:AlternateContent>
  <xr:revisionPtr revIDLastSave="0" documentId="13_ncr:1_{4B3A1168-C1BE-43F2-B6A7-E7DB751900FD}" xr6:coauthVersionLast="47" xr6:coauthVersionMax="47" xr10:uidLastSave="{00000000-0000-0000-0000-000000000000}"/>
  <bookViews>
    <workbookView xWindow="-120" yWindow="-120" windowWidth="29040" windowHeight="16440" tabRatio="823" firstSheet="1" activeTab="10" xr2:uid="{00000000-000D-0000-FFFF-FFFF00000000}"/>
  </bookViews>
  <sheets>
    <sheet name="ventas" sheetId="15" state="hidden" r:id="rId1"/>
    <sheet name="CARATULAS" sheetId="2" r:id="rId2"/>
    <sheet name="ESP" sheetId="7" r:id="rId3"/>
    <sheet name="EERR" sheetId="9" r:id="rId4"/>
    <sheet name="EEPN " sheetId="8" r:id="rId5"/>
    <sheet name="EFE" sheetId="5" r:id="rId6"/>
    <sheet name="NOTA 1 " sheetId="6" r:id="rId7"/>
    <sheet name="ANEXO I - BU" sheetId="16" state="hidden" r:id="rId8"/>
    <sheet name="ANEXO II - ING" sheetId="11" r:id="rId9"/>
    <sheet name="ANEXO III - GASTOS " sheetId="12" r:id="rId10"/>
    <sheet name="Otro Ejemplo" sheetId="17" r:id="rId11"/>
    <sheet name="SS Y SS" sheetId="13" state="hidden" r:id="rId12"/>
    <sheet name="ipc empalme ipim " sheetId="14" state="hidden" r:id="rId13"/>
  </sheets>
  <externalReferences>
    <externalReference r:id="rId14"/>
  </externalReferences>
  <definedNames>
    <definedName name="_xlnm.Print_Area" localSheetId="7">'ANEXO I - BU'!$A$1:$M$24</definedName>
    <definedName name="_xlnm.Print_Area" localSheetId="8">'ANEXO II - ING'!$A$1:$I$23</definedName>
    <definedName name="_xlnm.Print_Area" localSheetId="9">'ANEXO III - GASTOS '!$A$1:$F$29</definedName>
    <definedName name="_xlnm.Print_Area" localSheetId="4">'EEPN '!$A$1:$M$39</definedName>
    <definedName name="_xlnm.Print_Area" localSheetId="3">EERR!$A$1:$E$45</definedName>
    <definedName name="_xlnm.Print_Area" localSheetId="5">EFE!$A$1:$G$50</definedName>
    <definedName name="_xlnm.Print_Area" localSheetId="2">ESP!$A$1:$N$40</definedName>
    <definedName name="_xlnm.Print_Area" localSheetId="6">'NOTA 1 '!$A$1:$F$60</definedName>
    <definedName name="e98ç">#REF!</definedName>
    <definedName name="T_e2018">'ANEXO III - GASTOS '!$F$20</definedName>
    <definedName name="T_e2019">'ANEXO III - GASTOS '!$E$20</definedName>
    <definedName name="T_I_2018">'ANEXO II - ING'!$I$14</definedName>
    <definedName name="_xlnm.Print_Titles" localSheetId="12">'ipc empalme ipim '!$1:$3</definedName>
    <definedName name="Total_Ingresos_2019">'ANEXO II - ING'!$H$14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 i="6" l="1"/>
  <c r="H39" i="6"/>
  <c r="H18" i="12"/>
  <c r="H17" i="12"/>
  <c r="H16" i="12"/>
  <c r="H15" i="12"/>
  <c r="H14" i="12"/>
  <c r="H13" i="12"/>
  <c r="H11" i="12"/>
  <c r="H10" i="12"/>
  <c r="H20" i="12" s="1"/>
  <c r="K11" i="11"/>
  <c r="K10" i="11"/>
  <c r="I10" i="11" s="1"/>
  <c r="K9" i="11"/>
  <c r="H47" i="6"/>
  <c r="H40" i="6"/>
  <c r="G24" i="9"/>
  <c r="G20" i="9"/>
  <c r="E10" i="8"/>
  <c r="I9" i="11"/>
  <c r="F47" i="6"/>
  <c r="J10" i="8"/>
  <c r="I10" i="5"/>
  <c r="G8" i="5"/>
  <c r="A14" i="12"/>
  <c r="A15" i="12"/>
  <c r="A16" i="12"/>
  <c r="A17" i="12"/>
  <c r="A18" i="12"/>
  <c r="A9" i="12"/>
  <c r="A10" i="12"/>
  <c r="A11" i="12"/>
  <c r="A12" i="12"/>
  <c r="A13" i="12"/>
  <c r="A8" i="12"/>
  <c r="I11" i="11"/>
  <c r="E12" i="11"/>
  <c r="E10" i="11"/>
  <c r="E11" i="11"/>
  <c r="E9" i="11"/>
  <c r="A12" i="11"/>
  <c r="A10" i="11"/>
  <c r="A11" i="11"/>
  <c r="A9" i="11"/>
  <c r="F49" i="6" l="1"/>
  <c r="N13" i="7" s="1"/>
  <c r="E26" i="13"/>
  <c r="D26" i="13"/>
  <c r="D27" i="13" s="1"/>
  <c r="D28" i="13" s="1"/>
  <c r="J24" i="13"/>
  <c r="I24" i="13"/>
  <c r="H24" i="13"/>
  <c r="G24" i="13"/>
  <c r="E24" i="13"/>
  <c r="D24" i="13"/>
  <c r="C24" i="13"/>
  <c r="L23" i="13"/>
  <c r="L22" i="13"/>
  <c r="L21" i="13"/>
  <c r="L20" i="13"/>
  <c r="L19" i="13"/>
  <c r="L18" i="13"/>
  <c r="L17" i="13"/>
  <c r="L16" i="13"/>
  <c r="L15" i="13"/>
  <c r="L14" i="13"/>
  <c r="L13" i="13"/>
  <c r="L12" i="13"/>
  <c r="F12" i="13"/>
  <c r="L11" i="13"/>
  <c r="F11" i="13"/>
  <c r="L10" i="13"/>
  <c r="F10" i="13"/>
  <c r="L9" i="13"/>
  <c r="F9" i="13"/>
  <c r="L8" i="13"/>
  <c r="L7" i="13"/>
  <c r="L6" i="13"/>
  <c r="L5" i="13"/>
  <c r="L3" i="13"/>
  <c r="L2" i="13"/>
  <c r="L24" i="13" s="1"/>
  <c r="J38" i="6"/>
  <c r="J37" i="6"/>
  <c r="F40" i="6"/>
  <c r="F42" i="6" l="1"/>
  <c r="F24" i="13"/>
  <c r="E47" i="6" l="1"/>
  <c r="E49" i="6" s="1"/>
  <c r="L13" i="7" s="1"/>
  <c r="A3" i="5"/>
  <c r="A3" i="8"/>
  <c r="A3" i="9"/>
  <c r="A3" i="7"/>
  <c r="A3" i="11"/>
  <c r="A3" i="12" s="1"/>
  <c r="A43" i="2"/>
  <c r="A1" i="7" s="1"/>
  <c r="A1" i="9" s="1"/>
  <c r="A1" i="8" s="1"/>
  <c r="A1" i="5" s="1"/>
  <c r="A1" i="16" s="1"/>
  <c r="A1" i="6" l="1"/>
  <c r="A1" i="11" s="1"/>
  <c r="A1" i="12" s="1"/>
  <c r="R4" i="7"/>
  <c r="E364" i="14"/>
  <c r="D364" i="14"/>
  <c r="C364" i="14"/>
  <c r="Q2" i="7"/>
  <c r="Q3" i="7"/>
  <c r="Q4" i="7"/>
  <c r="R3" i="7" l="1"/>
  <c r="R17" i="7" s="1"/>
  <c r="T13" i="7" l="1"/>
  <c r="T17" i="7"/>
  <c r="T14" i="7"/>
  <c r="R23" i="7"/>
  <c r="T12" i="7"/>
  <c r="H38" i="6"/>
  <c r="E352" i="14"/>
  <c r="C352" i="14"/>
  <c r="D352" i="14"/>
  <c r="E340" i="14"/>
  <c r="D340" i="14"/>
  <c r="T23" i="7" l="1"/>
  <c r="I6" i="5"/>
  <c r="C31" i="9"/>
  <c r="E24" i="9"/>
  <c r="E20" i="9"/>
  <c r="G31" i="9"/>
  <c r="G6" i="9"/>
  <c r="N33" i="16"/>
  <c r="N31" i="16"/>
  <c r="N30" i="16"/>
  <c r="H36" i="16"/>
  <c r="M36" i="16"/>
  <c r="O2" i="16"/>
  <c r="J2" i="5" s="1"/>
  <c r="P2" i="16"/>
  <c r="O3" i="16"/>
  <c r="J3" i="5" s="1"/>
  <c r="P3" i="16"/>
  <c r="P4" i="8" s="1"/>
  <c r="E36" i="16"/>
  <c r="I36" i="16"/>
  <c r="E15" i="16"/>
  <c r="J8" i="12"/>
  <c r="K8" i="12"/>
  <c r="J9" i="12"/>
  <c r="K9" i="12"/>
  <c r="J10" i="12"/>
  <c r="K10" i="12"/>
  <c r="J11" i="12"/>
  <c r="K11" i="12"/>
  <c r="J12" i="12"/>
  <c r="K12" i="12"/>
  <c r="J13" i="12"/>
  <c r="K13" i="12"/>
  <c r="J14" i="12"/>
  <c r="K14" i="12"/>
  <c r="L2" i="11"/>
  <c r="I3" i="12" s="1"/>
  <c r="M2" i="11"/>
  <c r="L3" i="11"/>
  <c r="I4" i="12" s="1"/>
  <c r="M3" i="11"/>
  <c r="F14" i="11"/>
  <c r="K8" i="11"/>
  <c r="D304" i="14"/>
  <c r="K309" i="14"/>
  <c r="E40" i="6"/>
  <c r="H42" i="6"/>
  <c r="H14" i="16" l="1"/>
  <c r="H10" i="16"/>
  <c r="H13" i="16"/>
  <c r="H9" i="16"/>
  <c r="H12" i="16"/>
  <c r="H11" i="16"/>
  <c r="O4" i="8"/>
  <c r="J3" i="12"/>
  <c r="O3" i="8"/>
  <c r="J4" i="12"/>
  <c r="K3" i="5"/>
  <c r="D8" i="16"/>
  <c r="D12" i="16"/>
  <c r="M12" i="16" s="1"/>
  <c r="K20" i="12"/>
  <c r="H8" i="16"/>
  <c r="K2" i="5"/>
  <c r="D14" i="16"/>
  <c r="M14" i="16" s="1"/>
  <c r="P3" i="8"/>
  <c r="M25" i="8" s="1"/>
  <c r="D9" i="16"/>
  <c r="M9" i="16" s="1"/>
  <c r="D13" i="16"/>
  <c r="M13" i="16" s="1"/>
  <c r="D10" i="16"/>
  <c r="M10" i="16" s="1"/>
  <c r="D11" i="16"/>
  <c r="M11" i="16" s="1"/>
  <c r="D36" i="16"/>
  <c r="M37" i="16" s="1"/>
  <c r="M38" i="16" s="1"/>
  <c r="D316" i="14"/>
  <c r="C316" i="14"/>
  <c r="C340" i="14"/>
  <c r="C328" i="14"/>
  <c r="D328" i="14" s="1"/>
  <c r="D376" i="14"/>
  <c r="C376" i="14"/>
  <c r="H304" i="14"/>
  <c r="H305" i="14"/>
  <c r="H306" i="14"/>
  <c r="H307" i="14"/>
  <c r="H308" i="14"/>
  <c r="H309" i="14"/>
  <c r="F7" i="12"/>
  <c r="H7" i="12" s="1"/>
  <c r="E7" i="12"/>
  <c r="K7" i="12" s="1"/>
  <c r="I8" i="11"/>
  <c r="H8" i="11"/>
  <c r="G6" i="5"/>
  <c r="E6" i="5"/>
  <c r="M8" i="8"/>
  <c r="L44" i="8" s="1"/>
  <c r="M44" i="8" s="1"/>
  <c r="L8" i="8"/>
  <c r="E6" i="9"/>
  <c r="C6" i="9"/>
  <c r="F6" i="7"/>
  <c r="N6" i="7" s="1"/>
  <c r="D6" i="7"/>
  <c r="L6" i="7" s="1"/>
  <c r="A3" i="16"/>
  <c r="M8" i="16" l="1"/>
  <c r="F8" i="12"/>
  <c r="F12" i="12"/>
  <c r="F13" i="12"/>
  <c r="F17" i="12"/>
  <c r="F16" i="12"/>
  <c r="F15" i="12"/>
  <c r="F18" i="12"/>
  <c r="F10" i="12"/>
  <c r="F14" i="12"/>
  <c r="F11" i="12"/>
  <c r="F9" i="12"/>
  <c r="E8" i="12"/>
  <c r="E20" i="12" s="1"/>
  <c r="E9" i="12"/>
  <c r="E13" i="12"/>
  <c r="E17" i="12"/>
  <c r="E10" i="12"/>
  <c r="E14" i="12"/>
  <c r="E18" i="12"/>
  <c r="E12" i="12"/>
  <c r="E11" i="12"/>
  <c r="E15" i="12"/>
  <c r="E16" i="12"/>
  <c r="G35" i="9"/>
  <c r="M10" i="8"/>
  <c r="G30" i="5"/>
  <c r="G10" i="5"/>
  <c r="H15" i="16"/>
  <c r="G36" i="16"/>
  <c r="L36" i="16"/>
  <c r="K36" i="16"/>
  <c r="F20" i="12" l="1"/>
  <c r="M15" i="16"/>
  <c r="E39" i="6" l="1"/>
  <c r="E16" i="9" l="1"/>
  <c r="G16" i="9"/>
  <c r="G18" i="9" s="1"/>
  <c r="E37" i="5"/>
  <c r="A42" i="5"/>
  <c r="A22" i="12"/>
  <c r="A15" i="11"/>
  <c r="A36" i="9"/>
  <c r="A31" i="8"/>
  <c r="A16" i="16"/>
  <c r="A32" i="7"/>
  <c r="A4" i="5"/>
  <c r="A4" i="12"/>
  <c r="A4" i="11"/>
  <c r="A4" i="8"/>
  <c r="N303" i="14" l="1"/>
  <c r="N307" i="14"/>
  <c r="N306" i="14"/>
  <c r="N305" i="14"/>
  <c r="N304" i="14"/>
  <c r="L7" i="16"/>
  <c r="M7" i="16"/>
  <c r="L28" i="16" s="1"/>
  <c r="M28" i="16" s="1"/>
  <c r="H12" i="11" l="1"/>
  <c r="F16" i="15"/>
  <c r="F18" i="15"/>
  <c r="F20" i="15"/>
  <c r="F22" i="15"/>
  <c r="F24" i="15"/>
  <c r="F27" i="15"/>
  <c r="F40" i="15"/>
  <c r="F51" i="15"/>
  <c r="L312" i="14"/>
  <c r="M312" i="14" s="1"/>
  <c r="F311" i="14"/>
  <c r="C304" i="14"/>
  <c r="G14" i="11"/>
  <c r="E31" i="9"/>
  <c r="E18" i="9"/>
  <c r="L22" i="8"/>
  <c r="I14" i="8"/>
  <c r="I28" i="8" s="1"/>
  <c r="H14" i="8"/>
  <c r="H28" i="8" s="1"/>
  <c r="D14" i="8"/>
  <c r="D28" i="8" s="1"/>
  <c r="K12" i="8"/>
  <c r="F14" i="8"/>
  <c r="F28" i="8" s="1"/>
  <c r="N23" i="7"/>
  <c r="L23" i="7"/>
  <c r="E42" i="6"/>
  <c r="D12" i="7" s="1"/>
  <c r="E11" i="5" s="1"/>
  <c r="F12" i="7"/>
  <c r="E8" i="5" s="1"/>
  <c r="E10" i="5" s="1"/>
  <c r="E35" i="5"/>
  <c r="G9" i="16" l="1"/>
  <c r="I9" i="16" s="1"/>
  <c r="E12" i="5"/>
  <c r="E24" i="5" s="1"/>
  <c r="F52" i="15"/>
  <c r="H9" i="11"/>
  <c r="G12" i="16"/>
  <c r="K11" i="16"/>
  <c r="W17" i="16"/>
  <c r="F17" i="7"/>
  <c r="F29" i="7" s="1"/>
  <c r="D17" i="7"/>
  <c r="G11" i="16"/>
  <c r="G12" i="8"/>
  <c r="L12" i="8" s="1"/>
  <c r="G14" i="16"/>
  <c r="K12" i="16"/>
  <c r="G8" i="16"/>
  <c r="W15" i="16"/>
  <c r="K13" i="16"/>
  <c r="H10" i="11"/>
  <c r="H11" i="11" l="1"/>
  <c r="H14" i="11" s="1"/>
  <c r="E14" i="11"/>
  <c r="C10" i="9" s="1"/>
  <c r="L12" i="16"/>
  <c r="L11" i="16"/>
  <c r="W18" i="16"/>
  <c r="D15" i="16"/>
  <c r="N15" i="16" s="1"/>
  <c r="N16" i="16" s="1"/>
  <c r="G10" i="16"/>
  <c r="G13" i="16"/>
  <c r="L13" i="16" s="1"/>
  <c r="L8" i="16"/>
  <c r="I8" i="16"/>
  <c r="K10" i="16" l="1"/>
  <c r="L10" i="16" s="1"/>
  <c r="C16" i="9"/>
  <c r="C18" i="9" s="1"/>
  <c r="G15" i="16"/>
  <c r="C13" i="9"/>
  <c r="E18" i="5"/>
  <c r="I15" i="16"/>
  <c r="C22" i="9" l="1"/>
  <c r="C26" i="9" s="1"/>
  <c r="C33" i="9" s="1"/>
  <c r="E39" i="5"/>
  <c r="J25" i="8" l="1"/>
  <c r="K25" i="8" s="1"/>
  <c r="L25" i="8" l="1"/>
  <c r="K14" i="16" l="1"/>
  <c r="L14" i="16" l="1"/>
  <c r="F21" i="7" l="1"/>
  <c r="F23" i="7" s="1"/>
  <c r="K9" i="16"/>
  <c r="L9" i="16" l="1"/>
  <c r="K15" i="16"/>
  <c r="L15" i="16" l="1"/>
  <c r="D21" i="7" l="1"/>
  <c r="D23" i="7" s="1"/>
  <c r="D29" i="7" s="1"/>
  <c r="L17" i="7"/>
  <c r="L25" i="7" s="1"/>
  <c r="N17" i="7" l="1"/>
  <c r="U17" i="7" s="1"/>
  <c r="N25" i="7" l="1"/>
  <c r="M14" i="8"/>
  <c r="M28" i="8" l="1"/>
  <c r="K10" i="8"/>
  <c r="J14" i="8"/>
  <c r="J28" i="8" s="1"/>
  <c r="L10" i="8" l="1"/>
  <c r="K14" i="8"/>
  <c r="K28" i="8" s="1"/>
  <c r="G10" i="8" l="1"/>
  <c r="E14" i="8"/>
  <c r="E28" i="8" s="1"/>
  <c r="O10" i="8"/>
  <c r="L14" i="8"/>
  <c r="N27" i="7" s="1"/>
  <c r="N29" i="7" s="1"/>
  <c r="P29" i="7" s="1"/>
  <c r="G14" i="8" l="1"/>
  <c r="G28" i="8" s="1"/>
  <c r="N10" i="8"/>
  <c r="N11" i="8" s="1"/>
  <c r="L28" i="8"/>
  <c r="L27" i="7" s="1"/>
  <c r="L29" i="7" s="1"/>
  <c r="O29" i="7" s="1"/>
  <c r="I12" i="11" l="1"/>
  <c r="K14" i="11"/>
  <c r="I14" i="11" l="1"/>
  <c r="G10" i="9" s="1"/>
  <c r="G13" i="9" s="1"/>
  <c r="G22" i="9" s="1"/>
  <c r="G26" i="9" s="1"/>
  <c r="G33" i="9" s="1"/>
  <c r="H35" i="9" s="1"/>
  <c r="E10" i="9" l="1"/>
  <c r="E13" i="9" s="1"/>
  <c r="E22" i="9" s="1"/>
  <c r="E26" i="9" s="1"/>
  <c r="E33" i="9" s="1"/>
  <c r="I11" i="5" l="1"/>
  <c r="I12" i="5" l="1"/>
  <c r="I24" i="5" s="1"/>
  <c r="G11" i="5"/>
  <c r="G12" i="5" s="1"/>
  <c r="I39" i="5" l="1"/>
  <c r="G24" i="5"/>
  <c r="G39" i="5" s="1"/>
</calcChain>
</file>

<file path=xl/sharedStrings.xml><?xml version="1.0" encoding="utf-8"?>
<sst xmlns="http://schemas.openxmlformats.org/spreadsheetml/2006/main" count="472" uniqueCount="301">
  <si>
    <t>ESTADOS CONTABLES</t>
  </si>
  <si>
    <t>DURACION: ILIMITADA</t>
  </si>
  <si>
    <t>DENOMINACION:</t>
  </si>
  <si>
    <t>DOMICILIO LEGAL:</t>
  </si>
  <si>
    <t>PROVINCIA DE JUJUY</t>
  </si>
  <si>
    <t>PERSONERIA JURIDICA</t>
  </si>
  <si>
    <t>ORGANISMO DE CONTROL</t>
  </si>
  <si>
    <t>FISCALIA DE ESTADO</t>
  </si>
  <si>
    <t>ACTIVIDAD PRINCIPAL:</t>
  </si>
  <si>
    <t>EJERCICIO ECONÓMICO Nº:</t>
  </si>
  <si>
    <t>DÉCIMO TERCERO-</t>
  </si>
  <si>
    <t>ok</t>
  </si>
  <si>
    <t>TOTAL</t>
  </si>
  <si>
    <t>DETALLE</t>
  </si>
  <si>
    <t>Dinero en efectvo</t>
  </si>
  <si>
    <t>NOTA N°2: CAJA Y BANCOS</t>
  </si>
  <si>
    <t>En Moneda Homogenea</t>
  </si>
  <si>
    <t>ESTADO DE SITUACION PATRIMONIAL</t>
  </si>
  <si>
    <t xml:space="preserve">          A su costo de cancelacion al cierre del Ejercicio.</t>
  </si>
  <si>
    <t>1.4.4 - Deudas</t>
  </si>
  <si>
    <t xml:space="preserve">       La valuación así determinada y considerados los Bienes de Uso en su conjunto, los mismos no superan su valor de utilización económica o valor recuperable.</t>
  </si>
  <si>
    <r>
      <t xml:space="preserve">      </t>
    </r>
    <r>
      <rPr>
        <sz val="10"/>
        <rFont val="Arial"/>
        <family val="2"/>
      </rPr>
      <t xml:space="preserve"> Los Bienes de uso, fueron valuados a su costo de incorporación.  Al cierre del ejercicio la amortización fue calculada por el método de la línea recta, aplicándose tasas anuales suficientes para extinguir sus valores al final de la vida útil estimada.</t>
    </r>
  </si>
  <si>
    <t>1.4.3 - Bienes de Uso</t>
  </si>
  <si>
    <t xml:space="preserve">          A su valor nominal al cierre del Ejercicio.</t>
  </si>
  <si>
    <t>1.4.2 - Otros Creditos</t>
  </si>
  <si>
    <t>1.4.1 - Caja y Bancos</t>
  </si>
  <si>
    <t>1.4 - CRITERIOS DE VALUACION</t>
  </si>
  <si>
    <t>1.3 - ESTADOS CONTABLES COMPARATIVOS CON LOS DEL EJERCICIO ANTERIOR</t>
  </si>
  <si>
    <t xml:space="preserve"> -Opción de determinar y presentar los resultados financieros y por tenencia (incluido el RECPAM) en una sola línea. Sec. 4.1 b) Res. FACPCE 539/18.</t>
  </si>
  <si>
    <t xml:space="preserve"> -Aplicar la opción de no determinar el patrimonio neto ajustado al inicio del ejercicio comparativo detallada en el apartado 3 de la segunda parte de la Resolución 539/2018 de la Junta de Gobierno de la FACPCE. Debido al uso de esta opción la entidad no ha incluido la correspondiente información comparativa en el Estado Resultados, Estado de Evolucion del Patrimonio Neto y en el estado de flujo de efectivo. Sec. 3.1 a 3.4 Res. FACPCE 539/18.</t>
  </si>
  <si>
    <t>Para  la preparación de los presentes estados contables, la Dirección de la Sociedad ha optado por:</t>
  </si>
  <si>
    <t>Utilización de dispensas opcionales establecidas en la resolución 539 de la junta de gobierno de la FACPCE</t>
  </si>
  <si>
    <t>Durante el primer semestre el 2018, diversos factores macroeconómicos produjeron una aceleración significativa de la inflación, resultando en índices que excedieron el 100% acumulado en tres años, y en proyecciones de inflación que confirmaron dicha tendencia. Como consecuencia de ello la Junta de Gobierno de la Federación Argentina de Consejos Profesionales de Ciencias Económicas (FACPCE) emitió la resolución 539/2018 2018, indicando que se encontraba configurado el contexto de alta inflación y que los estados contables correspondientes a periodos anuales o intermedios cerrados a partir del primero de Julio 2018 deberían ser ajustados para reflejar los cambios en el poder adquisitivo de la moneda.</t>
  </si>
  <si>
    <t>Los presentes estados contables han sido preparados en moneda homogénea reconociendo en forma integral los efectos de la inflación de conformidad establecido para la Resolución Técnica Nº 6, en virtud de haberse determinado la existencia de un contexto de alta inflación que vuelve necesaria la reexpresión de los estados contables.</t>
  </si>
  <si>
    <t>1.2 - UNIDAD DE MEDIDA. CONSIDERACION DE LOS EFECTOS DE LA INFLACION</t>
  </si>
  <si>
    <t>1.1.- PRESENTACION DE LOS ESTADOS CONTABLES</t>
  </si>
  <si>
    <t>NOTA 1 - NORMAS CONTABLES APLICADAS</t>
  </si>
  <si>
    <t xml:space="preserve">Las notas y los anexos forman parte integrante de los Estados Contables </t>
  </si>
  <si>
    <t>SUPERÁVIT (DÉFICIT) FINAL</t>
  </si>
  <si>
    <t>SUPERÁVIT (DÉFICIT) EXTRAORDINARIO</t>
  </si>
  <si>
    <t>Gastos (Nota …)</t>
  </si>
  <si>
    <t>Recursos (Nota …)</t>
  </si>
  <si>
    <t>RECURSOS Y GASTOS EXTRAORDINARIOS</t>
  </si>
  <si>
    <t>SUPERÁVIT (DÉFICIT) ORDINARIO DEL EJERCICIO</t>
  </si>
  <si>
    <t>Impuesto a las ganancias</t>
  </si>
  <si>
    <t>Resultados financieros y por tenencia (RECPAM)</t>
  </si>
  <si>
    <t>TOTAL GASTOS ORDINARIOS</t>
  </si>
  <si>
    <t>Específicos de sectores (Anexo ..)</t>
  </si>
  <si>
    <t>Generales de administración (Anexo III)</t>
  </si>
  <si>
    <t>GASTOS ORDINARIOS</t>
  </si>
  <si>
    <t>TOTAL RECURSOS ORDINARIOS</t>
  </si>
  <si>
    <t>Diversos (Anexo II)</t>
  </si>
  <si>
    <t>Para fines específicos (Anexo II)</t>
  </si>
  <si>
    <t>Para fines generales (Anexo II)</t>
  </si>
  <si>
    <t>RECURSOS ORDINARIOS</t>
  </si>
  <si>
    <t>RECURSOS Y GASTOS ORDINARIOS</t>
  </si>
  <si>
    <t>ESTADO DE RECURSOS Y GASTOS</t>
  </si>
  <si>
    <t>ESTADO DE FLUJO DE EFECTIVO (MÉTODO DIRECTO)</t>
  </si>
  <si>
    <t>VARIACIONES DEL EFECTIVO</t>
  </si>
  <si>
    <t xml:space="preserve">   Efectivo al inicio del ejercicio</t>
  </si>
  <si>
    <t xml:space="preserve">   Modificación de Ejercicios anteriores</t>
  </si>
  <si>
    <t xml:space="preserve"> </t>
  </si>
  <si>
    <t xml:space="preserve">   Efectivo modificado al inicio del ejercicio</t>
  </si>
  <si>
    <t xml:space="preserve">   Efectivo al cierre del ejercicio</t>
  </si>
  <si>
    <t xml:space="preserve">     Aumento/Disminución neta del efectivo</t>
  </si>
  <si>
    <t>CAUSAS DE LA VARIACION</t>
  </si>
  <si>
    <t>ACTIVIDADES OPERATIVAS</t>
  </si>
  <si>
    <t>Cobros por recursos para fines generales (Anexo II)</t>
  </si>
  <si>
    <t>Cobros por recursos para fines específicos</t>
  </si>
  <si>
    <t>Cobros por recursos para fines diversos</t>
  </si>
  <si>
    <t>Pagos de deudas</t>
  </si>
  <si>
    <t>Pagos por compras al contado de bienes para consumo o comercialización</t>
  </si>
  <si>
    <t>Flujo de efectivo y eq. generados por las operaciones</t>
  </si>
  <si>
    <t>ACTIVIDADES DE INVERSION</t>
  </si>
  <si>
    <t>Pagos por compras de Bienes de Uso</t>
  </si>
  <si>
    <t>Ingresos por ventas de Bienes de Uso</t>
  </si>
  <si>
    <t>Flujo de efectivo y eq. aplicados en las actividades de inversión.</t>
  </si>
  <si>
    <t>ACTIVIDADES DE FINANCIACION</t>
  </si>
  <si>
    <t>Aporte de los Asociados</t>
  </si>
  <si>
    <t>Flujo de efectivo y eq. generado en las act. de financiación.</t>
  </si>
  <si>
    <t>Total resultados financieros y por tenencia generado por el Ef. y Eq. de Ef.</t>
  </si>
  <si>
    <t>Aumento/(Disminución) del Efectivo</t>
  </si>
  <si>
    <t xml:space="preserve">                                    </t>
  </si>
  <si>
    <t>ACTIVO</t>
  </si>
  <si>
    <t>PASIVO</t>
  </si>
  <si>
    <t>ACTIVO CORRIENTE</t>
  </si>
  <si>
    <t>PASIVO CORRIENTE</t>
  </si>
  <si>
    <t>Caja y Bancos (Nota 2)</t>
  </si>
  <si>
    <t>TOTAL ACTIVO CORRIENTE</t>
  </si>
  <si>
    <t>TOTAL PASIVO CORRIENTE</t>
  </si>
  <si>
    <t>ACTIVO NO CORRIENTE</t>
  </si>
  <si>
    <t>PASIVO NO CORRIENTE</t>
  </si>
  <si>
    <t>TOTAL ACTIVO NO CORRIENTE</t>
  </si>
  <si>
    <t>TOTAL PASIVO NO CORRIENTE</t>
  </si>
  <si>
    <t>TOTAL PASIVO</t>
  </si>
  <si>
    <t>TOTAL PATRIMONIO NETO</t>
  </si>
  <si>
    <t>TOTAL ACTIVO</t>
  </si>
  <si>
    <t>TOTAL PASIVO + PATRIMONIO NETO</t>
  </si>
  <si>
    <t>ESTADO DE EVOLUCIÓN DEL PATRIMONIO NETO</t>
  </si>
  <si>
    <t>APORTE DE LOS ASOCIADOS</t>
  </si>
  <si>
    <t>SUPERÁVIT (DEFÍCIT) ACUMULADO</t>
  </si>
  <si>
    <t>TOTAL DEL</t>
  </si>
  <si>
    <t>CAPITAL</t>
  </si>
  <si>
    <t>AJUSTE DE CAPITAL</t>
  </si>
  <si>
    <t>DE FONDOS PARA FINES ESPECIFICOS</t>
  </si>
  <si>
    <t>SUPERÁVIT (DEFÍCIT) DIFERIDO</t>
  </si>
  <si>
    <t>SUPERÁVIT RESERVADO</t>
  </si>
  <si>
    <t>SUPERÁVIT (DEFÍCIT) NO ASIGNADOS</t>
  </si>
  <si>
    <t>PAT.NETO</t>
  </si>
  <si>
    <t>Saldos al Inicio del Ejercicio</t>
  </si>
  <si>
    <t>Modificaciones del Saldo Inicial</t>
  </si>
  <si>
    <t>Saldos al inicio del ejercicio modificado</t>
  </si>
  <si>
    <t>Resolución de asamblea general ordinaria</t>
  </si>
  <si>
    <t>Constitución de reservas</t>
  </si>
  <si>
    <t>Capitalización del superávit</t>
  </si>
  <si>
    <t>Absorción del déficit</t>
  </si>
  <si>
    <t>Desafectación de reservas</t>
  </si>
  <si>
    <t>Aportes irrevocables recibidos para fines específicos</t>
  </si>
  <si>
    <t>Utilización de aportes recibidos para fines específicos</t>
  </si>
  <si>
    <t>Superávit (Déficit) final del ejercicio</t>
  </si>
  <si>
    <t>Saldos al Cierre del Ejercicio</t>
  </si>
  <si>
    <t>ANEXO II: RECURSOS ORDINARIOS</t>
  </si>
  <si>
    <t>Descripción</t>
  </si>
  <si>
    <t>Valores Origen</t>
  </si>
  <si>
    <t>AMORTIZACIONES</t>
  </si>
  <si>
    <t>Valor Residual</t>
  </si>
  <si>
    <t>VALOR INICIO</t>
  </si>
  <si>
    <t>Altas</t>
  </si>
  <si>
    <t>Baja</t>
  </si>
  <si>
    <t>Al Cierre</t>
  </si>
  <si>
    <t>Al Inicio</t>
  </si>
  <si>
    <t>Del Ejercicio</t>
  </si>
  <si>
    <t>de Baja</t>
  </si>
  <si>
    <t>Total</t>
  </si>
  <si>
    <t>TERRENO</t>
  </si>
  <si>
    <t>EDIFICIOS</t>
  </si>
  <si>
    <t>INSTALACIONES</t>
  </si>
  <si>
    <t>MUEBLES Y UTILES</t>
  </si>
  <si>
    <t>EQUIPOS ELECTRICOS</t>
  </si>
  <si>
    <t>HERRAMIENTAS</t>
  </si>
  <si>
    <t>OTROS BIENES</t>
  </si>
  <si>
    <t>Bienes de Uso al 31/12/17</t>
  </si>
  <si>
    <t>CONCEPTO</t>
  </si>
  <si>
    <t>Para Fines</t>
  </si>
  <si>
    <t>Diversos</t>
  </si>
  <si>
    <t>Generales</t>
  </si>
  <si>
    <t>Especificos</t>
  </si>
  <si>
    <t>TOTALES EJERCICIO ACTUAL</t>
  </si>
  <si>
    <t>ANEXO III: GASTOS GENERALES DE ADMINISTRACIÓN</t>
  </si>
  <si>
    <t xml:space="preserve">COSTOS DE </t>
  </si>
  <si>
    <t xml:space="preserve">GASTOS DE </t>
  </si>
  <si>
    <t>GASTOS DE</t>
  </si>
  <si>
    <t>SERVICIOS</t>
  </si>
  <si>
    <t>ADMINISTRACION</t>
  </si>
  <si>
    <t>FINANCIACION</t>
  </si>
  <si>
    <t>Código</t>
  </si>
  <si>
    <t>Cuenta</t>
  </si>
  <si>
    <t>Saldo Anterior</t>
  </si>
  <si>
    <t>Débitos</t>
  </si>
  <si>
    <t>Créditos</t>
  </si>
  <si>
    <t>Saldo Final</t>
  </si>
  <si>
    <t>Débitos Ajustados</t>
  </si>
  <si>
    <t>Créditos Ajustados</t>
  </si>
  <si>
    <t>Saldo Final Ajustado</t>
  </si>
  <si>
    <t/>
  </si>
  <si>
    <t>Caja</t>
  </si>
  <si>
    <t xml:space="preserve">RESOLUCIÓN TÉCNICA N° 6  
"ESTADOS CONTABLES EN MONEDA HOMOGENEA" 
ÍNDICE DEFINIDO POR LA RESOLUCIÓN DE JG 539/18                    
</t>
  </si>
  <si>
    <t>MES</t>
  </si>
  <si>
    <t>IPC NACIONAL EMPALME IPIM</t>
  </si>
  <si>
    <t>Coeficiente Promedio para ctas RDO</t>
  </si>
  <si>
    <t>PROMEDIO 2018</t>
  </si>
  <si>
    <t>2007 Y 2018</t>
  </si>
  <si>
    <t>2013 Y 2018</t>
  </si>
  <si>
    <t>2012 Y 2018</t>
  </si>
  <si>
    <t>2011 Y 2018</t>
  </si>
  <si>
    <t>2018 Y 2003</t>
  </si>
  <si>
    <t>2018 y 2003</t>
  </si>
  <si>
    <t>dic 2019/dic2018</t>
  </si>
  <si>
    <t>Total general</t>
  </si>
  <si>
    <t>Total 12</t>
  </si>
  <si>
    <t>cuotas sociales</t>
  </si>
  <si>
    <t>Consumidor Final</t>
  </si>
  <si>
    <t>Recibo N° C-0001-00000272</t>
  </si>
  <si>
    <t>Recibo N° C-0001-00000271</t>
  </si>
  <si>
    <t>Recibo N° C-0001-00000270</t>
  </si>
  <si>
    <t>Recibo N° C-0001-00000269</t>
  </si>
  <si>
    <t>Recibo N° C-0001-00000268</t>
  </si>
  <si>
    <t>Recibo N° C-0001-00000267</t>
  </si>
  <si>
    <t>Recibo N° C-0001-00000266</t>
  </si>
  <si>
    <t>Recibo N° C-0001-00000265</t>
  </si>
  <si>
    <t>Recibo N° C-0001-00000264</t>
  </si>
  <si>
    <t>Recibo N° C-0001-00000263</t>
  </si>
  <si>
    <t>Total 10</t>
  </si>
  <si>
    <t>Recibo N° C-0001-00000262</t>
  </si>
  <si>
    <t>Recibo N° C-0001-00000261</t>
  </si>
  <si>
    <t>Recibo N° C-0001-00000260</t>
  </si>
  <si>
    <t>Recibo N° C-0001-00000259</t>
  </si>
  <si>
    <t>Recibo N° C-0001-00000258</t>
  </si>
  <si>
    <t>Recibo N° C-0001-00000257</t>
  </si>
  <si>
    <t>Recibo N° C-0001-00000256</t>
  </si>
  <si>
    <t>Recibo N° C-0001-00000255</t>
  </si>
  <si>
    <t>Recibo N° C-0001-00000254</t>
  </si>
  <si>
    <t>Recibo N° C-0001-00000253</t>
  </si>
  <si>
    <t>Recibo N° C-0001-00000252</t>
  </si>
  <si>
    <t>Recibo N° C-0001-00000251</t>
  </si>
  <si>
    <t>Total 9</t>
  </si>
  <si>
    <t>alquiler salon de eventos</t>
  </si>
  <si>
    <t>Recibo N° C-0001-00000250</t>
  </si>
  <si>
    <t>Recibo N° C-0001-00000249</t>
  </si>
  <si>
    <t>Total 8</t>
  </si>
  <si>
    <t>Recibo N° C-0001-00000248</t>
  </si>
  <si>
    <t>Total 6</t>
  </si>
  <si>
    <t>Recibo N° C-0001-00000247</t>
  </si>
  <si>
    <t>Total 3</t>
  </si>
  <si>
    <t>Recibo N° C-0001-00000246</t>
  </si>
  <si>
    <t>Total 2</t>
  </si>
  <si>
    <t>Recibo N° C-0001-00000245</t>
  </si>
  <si>
    <t>Total 1</t>
  </si>
  <si>
    <t>Recibo N° C-0001-00000244</t>
  </si>
  <si>
    <t>Recibo N° C-0001-00000243</t>
  </si>
  <si>
    <t>Recibo N° C-0001-00000242</t>
  </si>
  <si>
    <t>Recibo N° C-0001-00000241</t>
  </si>
  <si>
    <t>Recibo N° C-0001-00000240</t>
  </si>
  <si>
    <t>Recibo N° C-0001-00000239</t>
  </si>
  <si>
    <t>Recibo N° C-0001-00000238</t>
  </si>
  <si>
    <t>Recibo N° C-0001-00000237</t>
  </si>
  <si>
    <t>Recibo N° C-0001-00000236</t>
  </si>
  <si>
    <t>Recibo N° C-0001-00000235</t>
  </si>
  <si>
    <t>Recibo N° C-0001-00000234</t>
  </si>
  <si>
    <t>Recibo N° C-0001-00000233</t>
  </si>
  <si>
    <t>Recibo N° C-0001-00000232</t>
  </si>
  <si>
    <t>Recibo N° C-0001-00000231</t>
  </si>
  <si>
    <t>Importe Bruto</t>
  </si>
  <si>
    <t>Importe Neto</t>
  </si>
  <si>
    <t>Producto/Servicio</t>
  </si>
  <si>
    <t>Cliente</t>
  </si>
  <si>
    <t>Documento</t>
  </si>
  <si>
    <t>mes</t>
  </si>
  <si>
    <t>2007 y 2019</t>
  </si>
  <si>
    <t>2011 y 2019</t>
  </si>
  <si>
    <t>2012 y 2019</t>
  </si>
  <si>
    <t>2013 y 2019</t>
  </si>
  <si>
    <t>2003 y 2019</t>
  </si>
  <si>
    <t>En moneda homogénea</t>
  </si>
  <si>
    <t>SUPERÁVIT (DÉFICIT) ORDINARIO DEL EJ. ANTES DE IMP. GCIAS.</t>
  </si>
  <si>
    <t>control</t>
  </si>
  <si>
    <t>ingresos</t>
  </si>
  <si>
    <t>egresos</t>
  </si>
  <si>
    <t>ig</t>
  </si>
  <si>
    <t>NOTAS A LOS ESTADOS CONTABLES</t>
  </si>
  <si>
    <t>ANEXO I: BIENES DE USO</t>
  </si>
  <si>
    <t xml:space="preserve"> - El Estado de Flujo de Efectivo se presenta según lo dispuesto en el punto 6.1 de la Resolucion 539/18 en forma sintetica.</t>
  </si>
  <si>
    <t>Coeficiente Punta a Punta</t>
  </si>
  <si>
    <t>Coeficiente Promedio</t>
  </si>
  <si>
    <t>Promedio</t>
  </si>
  <si>
    <t>Punta a punta</t>
  </si>
  <si>
    <t>Control EEPN</t>
  </si>
  <si>
    <t>ASOCIACION CIVIL ATLETICA LA MONA 44</t>
  </si>
  <si>
    <t xml:space="preserve">C.U.I.T. N° 30-71747524-7 </t>
  </si>
  <si>
    <t>Manzana 07 Lote PA 7 - Bº 8VA ETAPA</t>
  </si>
  <si>
    <t>Perico - Jujuy</t>
  </si>
  <si>
    <t>DECRETO Nº 4579 - G/2021 - Legajo: 1774</t>
  </si>
  <si>
    <t>SERVICIOS PARA LA PRACTICA DEPORTIVA</t>
  </si>
  <si>
    <t>Firmado a los efectos de su identificacion con mi informe del  26/09/2024</t>
  </si>
  <si>
    <t>BANCO NACION C/C</t>
  </si>
  <si>
    <t>PREMIACION TORNEO FENEMINO</t>
  </si>
  <si>
    <t>OTROS PREMIOS</t>
  </si>
  <si>
    <t>SUBSIDIO DE GOBIERNO</t>
  </si>
  <si>
    <t>MANTENIMIENTO DE LIGA</t>
  </si>
  <si>
    <t>ARBITRAJE</t>
  </si>
  <si>
    <t>OTROS GASTOS DE LIGA</t>
  </si>
  <si>
    <t>INSCRIPCIONES</t>
  </si>
  <si>
    <t>IMP A LOS DEBITOS Y CREDITOS</t>
  </si>
  <si>
    <t>COM MANTENIMIENTO DE CUENTA</t>
  </si>
  <si>
    <t>IVA BASE</t>
  </si>
  <si>
    <t>Ganancia</t>
  </si>
  <si>
    <t>Otros créditos (Nota )</t>
  </si>
  <si>
    <t>Bienes de Uso (Anexo  )</t>
  </si>
  <si>
    <t>Deudas Comerciales (Nota )</t>
  </si>
  <si>
    <t>Otras deudas (Nota )</t>
  </si>
  <si>
    <t>Ejercicio 2023</t>
  </si>
  <si>
    <t>Ejercicio 2022</t>
  </si>
  <si>
    <t>Deudas Fiscales (Nota 3)</t>
  </si>
  <si>
    <t>NOTA N°3: DEUDAS FISCALES</t>
  </si>
  <si>
    <t>Provision IG a Pagar</t>
  </si>
  <si>
    <t>Banco Nacion C/C</t>
  </si>
  <si>
    <t>PLAZO FIJO</t>
  </si>
  <si>
    <t>PROV IG A PAGAR</t>
  </si>
  <si>
    <t>CAPITAL SOCIAL</t>
  </si>
  <si>
    <t>RDO NO ASIGNADO</t>
  </si>
  <si>
    <t>GASTOS DE OFICINA</t>
  </si>
  <si>
    <t>GASTOS MUNICIPALES</t>
  </si>
  <si>
    <t>CARNET</t>
  </si>
  <si>
    <t>MATERIALES DE CONSTRUCCION</t>
  </si>
  <si>
    <t>INTERES GANADO PLAZO FIJO</t>
  </si>
  <si>
    <t>AL 31 DE DICIEMBRE DEL 2023</t>
  </si>
  <si>
    <t>INICIADO EL:  01 DE ENERO DEL 2023</t>
  </si>
  <si>
    <t>FINALIZADO EL : 31 DE DICIEMBRE DEL 2023</t>
  </si>
  <si>
    <t xml:space="preserve">       Los Estados Contables al 31 de Diciembre de 2022, se presentan exclusivamente a los efectos comparativos. Con las adecuaciones indicadas en 1.1.</t>
  </si>
  <si>
    <t xml:space="preserve">Para la preparación y exposición de los estados contables de la Asociacion al 31 de diciembre de 2023, se han adoptado los lineamientos establecidos por las Resoluciones Técnicas Nº 8, 11, 16, y 41 (2da Parte)  de la Federación Argentina de Consejos de Profesionales de Ciencias Económicas.
</t>
  </si>
  <si>
    <t>Por el ejercicio anual finalizado el 31 de diciembre de 2023, comparativo con el ejercicio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</si>
</sst>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 #,##0.00_ ;_ * \-#,##0.00_ ;_ * &quot;-&quot;??_ ;_ @_ "/>
    <numFmt numFmtId="165" formatCode="_(* #,##0.00_);_(* \(#,##0.00\);_(* &quot;-&quot;??_);_(@_)"/>
    <numFmt numFmtId="166" formatCode="_(&quot;$&quot;* #,##0.00_);_(&quot;$&quot;* \(#,##0.00\);_(&quot;$&quot;* &quot;-&quot;??_);_(@_)"/>
    <numFmt numFmtId="167" formatCode="_ * #,##0_ ;_ * \-#,##0_ ;_ * &quot;-&quot;??_ ;_ @_ "/>
    <numFmt numFmtId="168" formatCode="_(* #,##0_);_(* \(#,##0\);_(* &quot;-&quot;??_);_(@_)"/>
    <numFmt numFmtId="169" formatCode="\$#,##0.00;\(#,##0.00\)"/>
    <numFmt numFmtId="170" formatCode="0.0"/>
    <numFmt numFmtId="171" formatCode="0.0000"/>
    <numFmt numFmtId="172" formatCode="0.00000000"/>
    <numFmt numFmtId="173" formatCode="0.0000%"/>
  </numFmts>
  <fonts count="5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theme="1"/>
      <name val="Calibri"/>
      <family val="2"/>
    </font>
    <font>
      <b/>
      <sz val="18"/>
      <color theme="1"/>
      <name val="Calibri"/>
      <family val="2"/>
    </font>
    <font>
      <sz val="18"/>
      <color theme="1"/>
      <name val="Calibri"/>
      <family val="2"/>
    </font>
    <font>
      <b/>
      <sz val="16"/>
      <color theme="1"/>
      <name val="Calibri"/>
      <family val="2"/>
    </font>
    <font>
      <b/>
      <sz val="12"/>
      <color theme="1"/>
      <name val="Calibri"/>
      <family val="2"/>
    </font>
    <font>
      <b/>
      <sz val="11"/>
      <color theme="1"/>
      <name val="Calibri"/>
      <family val="2"/>
    </font>
    <font>
      <sz val="10"/>
      <name val="Calibri"/>
      <family val="2"/>
      <scheme val="minor"/>
    </font>
    <font>
      <b/>
      <sz val="10"/>
      <name val="Calibri"/>
      <family val="2"/>
      <scheme val="minor"/>
    </font>
    <font>
      <b/>
      <sz val="10"/>
      <name val="Arial"/>
      <family val="2"/>
    </font>
    <font>
      <sz val="12"/>
      <name val="Arial"/>
      <family val="2"/>
    </font>
    <font>
      <b/>
      <sz val="14"/>
      <name val="Calibri"/>
      <family val="2"/>
      <scheme val="minor"/>
    </font>
    <font>
      <sz val="10"/>
      <color rgb="FF000000"/>
      <name val="Arial"/>
      <family val="2"/>
    </font>
    <font>
      <b/>
      <sz val="12"/>
      <name val="Arial"/>
      <family val="2"/>
    </font>
    <font>
      <sz val="9"/>
      <name val="Arial"/>
      <family val="2"/>
    </font>
    <font>
      <u/>
      <sz val="10"/>
      <color rgb="FF000000"/>
      <name val="Arial"/>
      <family val="2"/>
    </font>
    <font>
      <sz val="10"/>
      <color theme="1"/>
      <name val="Calibri"/>
      <family val="2"/>
      <scheme val="minor"/>
    </font>
    <font>
      <sz val="10"/>
      <color theme="1"/>
      <name val="Calibri"/>
      <family val="2"/>
    </font>
    <font>
      <b/>
      <sz val="10"/>
      <name val="Calibri"/>
      <family val="2"/>
    </font>
    <font>
      <b/>
      <sz val="10"/>
      <color theme="1"/>
      <name val="Calibri"/>
      <family val="2"/>
    </font>
    <font>
      <b/>
      <sz val="7"/>
      <color theme="1"/>
      <name val="Calibri"/>
      <family val="2"/>
    </font>
    <font>
      <sz val="8"/>
      <color theme="1"/>
      <name val="Calibri"/>
      <family val="2"/>
    </font>
    <font>
      <sz val="8"/>
      <name val="Calibri"/>
      <family val="2"/>
    </font>
    <font>
      <sz val="10"/>
      <name val="Calibri"/>
      <family val="2"/>
    </font>
    <font>
      <sz val="7"/>
      <name val="Calibri"/>
      <family val="2"/>
    </font>
    <font>
      <sz val="9"/>
      <name val="Calibri"/>
      <family val="2"/>
    </font>
    <font>
      <b/>
      <sz val="14"/>
      <name val="Calibri"/>
      <family val="2"/>
    </font>
    <font>
      <b/>
      <sz val="11"/>
      <name val="Calibri"/>
      <family val="2"/>
    </font>
    <font>
      <b/>
      <sz val="11"/>
      <name val="Calibri"/>
      <family val="2"/>
      <scheme val="minor"/>
    </font>
    <font>
      <sz val="9"/>
      <name val="Calibri"/>
      <family val="2"/>
      <scheme val="minor"/>
    </font>
    <font>
      <sz val="12"/>
      <name val="Courier"/>
      <family val="1"/>
    </font>
    <font>
      <b/>
      <u/>
      <sz val="10"/>
      <name val="Arial"/>
      <family val="2"/>
    </font>
    <font>
      <b/>
      <u/>
      <sz val="10"/>
      <name val="Calibri"/>
      <family val="2"/>
      <scheme val="minor"/>
    </font>
    <font>
      <u/>
      <sz val="10"/>
      <name val="Calibri"/>
      <family val="2"/>
      <scheme val="minor"/>
    </font>
    <font>
      <sz val="11"/>
      <name val="Calibri"/>
      <family val="2"/>
      <scheme val="minor"/>
    </font>
    <font>
      <sz val="10"/>
      <color theme="0"/>
      <name val="Calibri"/>
      <family val="2"/>
      <scheme val="minor"/>
    </font>
    <font>
      <sz val="9"/>
      <color theme="1"/>
      <name val="Calibri"/>
      <family val="2"/>
      <scheme val="minor"/>
    </font>
    <font>
      <b/>
      <sz val="14"/>
      <color theme="1"/>
      <name val="Calibri"/>
      <family val="2"/>
      <scheme val="minor"/>
    </font>
    <font>
      <b/>
      <sz val="9"/>
      <name val="Calibri"/>
      <family val="2"/>
      <scheme val="minor"/>
    </font>
    <font>
      <sz val="8"/>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sz val="12"/>
      <color indexed="8"/>
      <name val="Calibri"/>
      <family val="2"/>
      <scheme val="minor"/>
    </font>
    <font>
      <sz val="11"/>
      <color indexed="8"/>
      <name val="Calibri"/>
      <family val="2"/>
      <scheme val="minor"/>
    </font>
    <font>
      <b/>
      <sz val="8"/>
      <color theme="1"/>
      <name val="Arial"/>
      <family val="2"/>
    </font>
    <font>
      <u/>
      <sz val="9.9"/>
      <color theme="10"/>
      <name val="Calibri"/>
      <family val="2"/>
    </font>
    <font>
      <u/>
      <sz val="10"/>
      <color theme="10"/>
      <name val="Arial"/>
      <family val="2"/>
    </font>
    <font>
      <b/>
      <sz val="11"/>
      <color theme="0"/>
      <name val="Calibri"/>
      <family val="2"/>
      <scheme val="minor"/>
    </font>
    <font>
      <sz val="10"/>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right style="medium">
        <color theme="0"/>
      </right>
      <top style="medium">
        <color theme="0"/>
      </top>
      <bottom style="medium">
        <color theme="0"/>
      </bottom>
      <diagonal/>
    </border>
    <border>
      <left style="thin">
        <color indexed="64"/>
      </left>
      <right style="medium">
        <color indexed="64"/>
      </right>
      <top style="medium">
        <color indexed="64"/>
      </top>
      <bottom/>
      <diagonal/>
    </border>
  </borders>
  <cellStyleXfs count="15">
    <xf numFmtId="0" fontId="0"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1" fillId="0" borderId="0"/>
    <xf numFmtId="0" fontId="3" fillId="0" borderId="0"/>
    <xf numFmtId="9" fontId="1" fillId="0" borderId="0" applyFont="0" applyFill="0" applyBorder="0" applyAlignment="0" applyProtection="0"/>
    <xf numFmtId="0" fontId="50" fillId="0" borderId="0" applyNumberFormat="0" applyFill="0" applyBorder="0" applyAlignment="0" applyProtection="0">
      <alignment vertical="top"/>
      <protection locked="0"/>
    </xf>
    <xf numFmtId="164" fontId="1" fillId="0" borderId="0" applyFont="0" applyFill="0" applyBorder="0" applyAlignment="0" applyProtection="0"/>
    <xf numFmtId="0" fontId="51" fillId="0" borderId="0" applyNumberFormat="0" applyFill="0" applyBorder="0" applyAlignment="0" applyProtection="0">
      <alignment vertical="top"/>
      <protection locked="0"/>
    </xf>
    <xf numFmtId="0" fontId="3" fillId="0" borderId="0" applyNumberFormat="0" applyFill="0" applyBorder="0" applyAlignment="0" applyProtection="0"/>
    <xf numFmtId="0" fontId="1" fillId="0" borderId="0"/>
    <xf numFmtId="164" fontId="1" fillId="0" borderId="0" applyFont="0" applyFill="0" applyBorder="0" applyAlignment="0" applyProtection="0"/>
    <xf numFmtId="0" fontId="48" fillId="0" borderId="0"/>
    <xf numFmtId="9" fontId="1" fillId="0" borderId="0" applyFont="0" applyFill="0" applyBorder="0" applyAlignment="0" applyProtection="0"/>
  </cellStyleXfs>
  <cellXfs count="445">
    <xf numFmtId="0" fontId="0" fillId="0" borderId="0" xfId="0"/>
    <xf numFmtId="0" fontId="4" fillId="0" borderId="1" xfId="1" applyFont="1" applyBorder="1"/>
    <xf numFmtId="0" fontId="4" fillId="0" borderId="2" xfId="1" applyFont="1" applyBorder="1"/>
    <xf numFmtId="0" fontId="4" fillId="0" borderId="3" xfId="1" applyFont="1" applyBorder="1"/>
    <xf numFmtId="0" fontId="4" fillId="0" borderId="0" xfId="1" applyFont="1"/>
    <xf numFmtId="0" fontId="4" fillId="0" borderId="4" xfId="1" applyFont="1" applyBorder="1"/>
    <xf numFmtId="0" fontId="4" fillId="0" borderId="5" xfId="1" applyFont="1" applyBorder="1"/>
    <xf numFmtId="0" fontId="5" fillId="0" borderId="4" xfId="1" applyFont="1" applyBorder="1" applyAlignment="1">
      <alignment horizontal="center"/>
    </xf>
    <xf numFmtId="0" fontId="5" fillId="0" borderId="0" xfId="1" applyFont="1" applyAlignment="1">
      <alignment horizontal="center"/>
    </xf>
    <xf numFmtId="0" fontId="5" fillId="0" borderId="5" xfId="1" applyFont="1" applyBorder="1" applyAlignment="1">
      <alignment horizontal="center"/>
    </xf>
    <xf numFmtId="0" fontId="4" fillId="0" borderId="6" xfId="1" applyFont="1" applyBorder="1"/>
    <xf numFmtId="0" fontId="4" fillId="0" borderId="7" xfId="1" applyFont="1" applyBorder="1"/>
    <xf numFmtId="0" fontId="4" fillId="0" borderId="8" xfId="1" applyFont="1" applyBorder="1"/>
    <xf numFmtId="0" fontId="4" fillId="0" borderId="12" xfId="1" applyFont="1" applyBorder="1"/>
    <xf numFmtId="0" fontId="4" fillId="0" borderId="13" xfId="1" applyFont="1" applyBorder="1"/>
    <xf numFmtId="0" fontId="4" fillId="0" borderId="14" xfId="1" applyFont="1" applyBorder="1"/>
    <xf numFmtId="0" fontId="4" fillId="0" borderId="15" xfId="1" applyFont="1" applyBorder="1"/>
    <xf numFmtId="0" fontId="4" fillId="0" borderId="16" xfId="1" applyFont="1" applyBorder="1"/>
    <xf numFmtId="0" fontId="4" fillId="0" borderId="12" xfId="1" applyFont="1" applyBorder="1" applyAlignment="1">
      <alignment horizontal="left" vertical="top"/>
    </xf>
    <xf numFmtId="0" fontId="4" fillId="0" borderId="13" xfId="1" applyFont="1" applyBorder="1" applyAlignment="1">
      <alignment horizontal="left" vertical="top"/>
    </xf>
    <xf numFmtId="0" fontId="4" fillId="0" borderId="14" xfId="1" applyFont="1" applyBorder="1" applyAlignment="1">
      <alignment horizontal="left" vertical="top"/>
    </xf>
    <xf numFmtId="0" fontId="4" fillId="0" borderId="15" xfId="1" applyFont="1" applyBorder="1" applyAlignment="1">
      <alignment horizontal="left" vertical="top"/>
    </xf>
    <xf numFmtId="0" fontId="4" fillId="0" borderId="16" xfId="1" applyFont="1" applyBorder="1" applyAlignment="1">
      <alignment horizontal="left" vertical="top"/>
    </xf>
    <xf numFmtId="0" fontId="9" fillId="0" borderId="15" xfId="1" applyFont="1" applyBorder="1" applyAlignment="1">
      <alignment horizontal="left" vertical="top"/>
    </xf>
    <xf numFmtId="0" fontId="9" fillId="0" borderId="16" xfId="1" applyFont="1" applyBorder="1" applyAlignment="1">
      <alignment horizontal="left" vertical="top"/>
    </xf>
    <xf numFmtId="0" fontId="4" fillId="0" borderId="17" xfId="1" applyFont="1" applyBorder="1" applyAlignment="1">
      <alignment horizontal="left" vertical="top"/>
    </xf>
    <xf numFmtId="0" fontId="4" fillId="0" borderId="18" xfId="1" applyFont="1" applyBorder="1" applyAlignment="1">
      <alignment horizontal="left" vertical="top"/>
    </xf>
    <xf numFmtId="0" fontId="4" fillId="0" borderId="19" xfId="1" applyFont="1" applyBorder="1" applyAlignment="1">
      <alignment horizontal="left" vertical="top"/>
    </xf>
    <xf numFmtId="0" fontId="9" fillId="0" borderId="15" xfId="1" applyFont="1" applyBorder="1" applyAlignment="1">
      <alignment horizontal="left" vertical="top" wrapText="1"/>
    </xf>
    <xf numFmtId="0" fontId="9" fillId="0" borderId="16" xfId="1" applyFont="1" applyBorder="1" applyAlignment="1">
      <alignment horizontal="left" vertical="top" wrapText="1"/>
    </xf>
    <xf numFmtId="0" fontId="3" fillId="0" borderId="0" xfId="1"/>
    <xf numFmtId="2" fontId="3" fillId="0" borderId="0" xfId="1" applyNumberFormat="1"/>
    <xf numFmtId="4" fontId="3" fillId="0" borderId="0" xfId="1" applyNumberFormat="1"/>
    <xf numFmtId="0" fontId="10" fillId="0" borderId="0" xfId="1" applyFont="1"/>
    <xf numFmtId="0" fontId="10" fillId="0" borderId="22" xfId="1" applyFont="1" applyBorder="1"/>
    <xf numFmtId="0" fontId="11" fillId="0" borderId="23" xfId="1" applyFont="1" applyBorder="1"/>
    <xf numFmtId="0" fontId="10" fillId="0" borderId="4" xfId="1" applyFont="1" applyBorder="1"/>
    <xf numFmtId="14" fontId="2" fillId="0" borderId="27" xfId="1" applyNumberFormat="1" applyFont="1" applyBorder="1" applyAlignment="1">
      <alignment horizontal="center"/>
    </xf>
    <xf numFmtId="3" fontId="3" fillId="0" borderId="5" xfId="1" applyNumberFormat="1" applyBorder="1"/>
    <xf numFmtId="0" fontId="10" fillId="0" borderId="10" xfId="1" applyFont="1" applyBorder="1"/>
    <xf numFmtId="0" fontId="11" fillId="0" borderId="0" xfId="1" applyFont="1"/>
    <xf numFmtId="0" fontId="10" fillId="0" borderId="5" xfId="1" applyFont="1" applyBorder="1"/>
    <xf numFmtId="0" fontId="10" fillId="0" borderId="23" xfId="1" applyFont="1" applyBorder="1" applyAlignment="1">
      <alignment horizontal="left"/>
    </xf>
    <xf numFmtId="0" fontId="13" fillId="0" borderId="0" xfId="1" applyFont="1" applyAlignment="1">
      <alignment horizontal="justify" vertical="top" wrapText="1"/>
    </xf>
    <xf numFmtId="0" fontId="13" fillId="0" borderId="0" xfId="1" applyFont="1"/>
    <xf numFmtId="0" fontId="11" fillId="0" borderId="0" xfId="1" applyFont="1" applyAlignment="1">
      <alignment vertical="center"/>
    </xf>
    <xf numFmtId="0" fontId="14" fillId="0" borderId="0" xfId="1" applyFont="1" applyAlignment="1">
      <alignment vertical="center"/>
    </xf>
    <xf numFmtId="0" fontId="2" fillId="0" borderId="0" xfId="1" applyFont="1"/>
    <xf numFmtId="0" fontId="16" fillId="0" borderId="0" xfId="1" applyFont="1"/>
    <xf numFmtId="0" fontId="17" fillId="0" borderId="0" xfId="1" applyFont="1" applyAlignment="1">
      <alignment horizontal="center"/>
    </xf>
    <xf numFmtId="0" fontId="17" fillId="0" borderId="0" xfId="1" applyFont="1" applyAlignment="1">
      <alignment horizontal="left"/>
    </xf>
    <xf numFmtId="0" fontId="3" fillId="2" borderId="0" xfId="1" applyFill="1"/>
    <xf numFmtId="0" fontId="13" fillId="2" borderId="0" xfId="1" applyFont="1" applyFill="1"/>
    <xf numFmtId="0" fontId="13" fillId="0" borderId="0" xfId="1" applyFont="1" applyAlignment="1">
      <alignment vertical="top" wrapText="1"/>
    </xf>
    <xf numFmtId="0" fontId="19" fillId="0" borderId="0" xfId="1" applyFont="1"/>
    <xf numFmtId="167" fontId="20" fillId="0" borderId="8" xfId="1" applyNumberFormat="1" applyFont="1" applyBorder="1"/>
    <xf numFmtId="0" fontId="20" fillId="0" borderId="7" xfId="1" applyFont="1" applyBorder="1"/>
    <xf numFmtId="167" fontId="21" fillId="0" borderId="30" xfId="1" applyNumberFormat="1" applyFont="1" applyBorder="1" applyAlignment="1">
      <alignment horizontal="right"/>
    </xf>
    <xf numFmtId="167" fontId="21" fillId="0" borderId="31" xfId="1" applyNumberFormat="1" applyFont="1" applyBorder="1" applyAlignment="1">
      <alignment horizontal="right"/>
    </xf>
    <xf numFmtId="0" fontId="22" fillId="0" borderId="4" xfId="1" applyFont="1" applyBorder="1"/>
    <xf numFmtId="3" fontId="3" fillId="0" borderId="0" xfId="1" applyNumberFormat="1"/>
    <xf numFmtId="167" fontId="20" fillId="0" borderId="5" xfId="1" applyNumberFormat="1" applyFont="1" applyBorder="1"/>
    <xf numFmtId="0" fontId="20" fillId="0" borderId="4" xfId="1" applyFont="1" applyBorder="1"/>
    <xf numFmtId="0" fontId="21" fillId="0" borderId="4" xfId="1" applyFont="1" applyBorder="1"/>
    <xf numFmtId="167" fontId="26" fillId="0" borderId="5" xfId="1" applyNumberFormat="1" applyFont="1" applyBorder="1" applyAlignment="1">
      <alignment horizontal="right"/>
    </xf>
    <xf numFmtId="0" fontId="26" fillId="0" borderId="4" xfId="1" applyFont="1" applyBorder="1"/>
    <xf numFmtId="167" fontId="21" fillId="0" borderId="5" xfId="1" applyNumberFormat="1" applyFont="1" applyBorder="1"/>
    <xf numFmtId="167" fontId="21" fillId="0" borderId="30" xfId="1" applyNumberFormat="1" applyFont="1" applyBorder="1"/>
    <xf numFmtId="3" fontId="21" fillId="0" borderId="30" xfId="1" applyNumberFormat="1" applyFont="1" applyBorder="1"/>
    <xf numFmtId="167" fontId="20" fillId="0" borderId="0" xfId="3" applyNumberFormat="1" applyFont="1" applyBorder="1" applyAlignment="1"/>
    <xf numFmtId="165" fontId="20" fillId="0" borderId="0" xfId="2" applyFont="1" applyBorder="1"/>
    <xf numFmtId="4" fontId="26" fillId="0" borderId="5" xfId="1" applyNumberFormat="1" applyFont="1" applyBorder="1"/>
    <xf numFmtId="3" fontId="26" fillId="0" borderId="5" xfId="1" applyNumberFormat="1" applyFont="1" applyBorder="1"/>
    <xf numFmtId="4" fontId="26" fillId="0" borderId="0" xfId="1" applyNumberFormat="1" applyFont="1"/>
    <xf numFmtId="3" fontId="21" fillId="0" borderId="5" xfId="1" applyNumberFormat="1" applyFont="1" applyBorder="1"/>
    <xf numFmtId="2" fontId="26" fillId="0" borderId="5" xfId="1" applyNumberFormat="1" applyFont="1" applyBorder="1"/>
    <xf numFmtId="14" fontId="21" fillId="0" borderId="5" xfId="1" applyNumberFormat="1" applyFont="1" applyBorder="1" applyAlignment="1">
      <alignment horizontal="center"/>
    </xf>
    <xf numFmtId="0" fontId="28" fillId="0" borderId="4" xfId="1" applyFont="1" applyBorder="1"/>
    <xf numFmtId="14" fontId="21" fillId="0" borderId="3" xfId="1" applyNumberFormat="1" applyFont="1" applyBorder="1" applyAlignment="1">
      <alignment horizontal="center"/>
    </xf>
    <xf numFmtId="14" fontId="21" fillId="0" borderId="2" xfId="1" applyNumberFormat="1" applyFont="1" applyBorder="1" applyAlignment="1">
      <alignment horizontal="center"/>
    </xf>
    <xf numFmtId="0" fontId="28" fillId="0" borderId="2" xfId="1" applyFont="1" applyBorder="1"/>
    <xf numFmtId="0" fontId="28" fillId="0" borderId="1" xfId="1" applyFont="1" applyBorder="1"/>
    <xf numFmtId="0" fontId="26" fillId="0" borderId="0" xfId="1" applyFont="1"/>
    <xf numFmtId="0" fontId="31" fillId="0" borderId="0" xfId="1" applyFont="1" applyAlignment="1">
      <alignment vertical="center"/>
    </xf>
    <xf numFmtId="0" fontId="32" fillId="0" borderId="0" xfId="1" applyFont="1"/>
    <xf numFmtId="0" fontId="11" fillId="0" borderId="0" xfId="1" applyFont="1" applyAlignment="1">
      <alignment horizontal="center" vertical="center"/>
    </xf>
    <xf numFmtId="14" fontId="12" fillId="0" borderId="18" xfId="1" applyNumberFormat="1" applyFont="1" applyBorder="1" applyAlignment="1">
      <alignment horizontal="center"/>
    </xf>
    <xf numFmtId="0" fontId="33" fillId="0" borderId="0" xfId="1" applyFont="1"/>
    <xf numFmtId="0" fontId="34" fillId="0" borderId="0" xfId="1" applyFont="1"/>
    <xf numFmtId="0" fontId="3" fillId="0" borderId="32" xfId="1" applyBorder="1"/>
    <xf numFmtId="0" fontId="3" fillId="0" borderId="0" xfId="1" applyAlignment="1">
      <alignment horizontal="center"/>
    </xf>
    <xf numFmtId="3" fontId="3" fillId="0" borderId="32" xfId="3" applyNumberFormat="1" applyFont="1" applyFill="1" applyBorder="1"/>
    <xf numFmtId="0" fontId="3" fillId="0" borderId="0" xfId="1" applyAlignment="1">
      <alignment horizontal="right"/>
    </xf>
    <xf numFmtId="3" fontId="3" fillId="0" borderId="33" xfId="3" applyNumberFormat="1" applyFont="1" applyFill="1" applyBorder="1"/>
    <xf numFmtId="0" fontId="12" fillId="0" borderId="0" xfId="1" applyFont="1"/>
    <xf numFmtId="3" fontId="12" fillId="0" borderId="34" xfId="3" applyNumberFormat="1" applyFont="1" applyFill="1" applyBorder="1"/>
    <xf numFmtId="3" fontId="12" fillId="0" borderId="0" xfId="3" applyNumberFormat="1" applyFont="1" applyFill="1" applyBorder="1"/>
    <xf numFmtId="3" fontId="33" fillId="0" borderId="0" xfId="1" applyNumberFormat="1" applyFont="1"/>
    <xf numFmtId="3" fontId="3" fillId="0" borderId="35" xfId="1" applyNumberFormat="1" applyBorder="1"/>
    <xf numFmtId="3" fontId="3" fillId="0" borderId="32" xfId="1" applyNumberFormat="1" applyBorder="1"/>
    <xf numFmtId="3" fontId="3" fillId="0" borderId="36" xfId="1" applyNumberFormat="1" applyBorder="1"/>
    <xf numFmtId="4" fontId="33" fillId="0" borderId="0" xfId="1" applyNumberFormat="1" applyFont="1"/>
    <xf numFmtId="3" fontId="12" fillId="0" borderId="0" xfId="1" applyNumberFormat="1" applyFont="1"/>
    <xf numFmtId="3" fontId="12" fillId="0" borderId="34" xfId="1" applyNumberFormat="1" applyFont="1" applyBorder="1"/>
    <xf numFmtId="3" fontId="13" fillId="0" borderId="0" xfId="1" applyNumberFormat="1" applyFont="1"/>
    <xf numFmtId="4" fontId="13" fillId="0" borderId="0" xfId="1" applyNumberFormat="1" applyFont="1"/>
    <xf numFmtId="0" fontId="3" fillId="0" borderId="0" xfId="1" applyAlignment="1">
      <alignment horizontal="left"/>
    </xf>
    <xf numFmtId="0" fontId="15" fillId="0" borderId="0" xfId="1" applyFont="1"/>
    <xf numFmtId="0" fontId="10" fillId="0" borderId="1" xfId="1" applyFont="1" applyBorder="1"/>
    <xf numFmtId="0" fontId="10" fillId="0" borderId="2" xfId="1" applyFont="1" applyBorder="1"/>
    <xf numFmtId="14" fontId="11" fillId="0" borderId="2" xfId="1" applyNumberFormat="1" applyFont="1" applyBorder="1" applyAlignment="1">
      <alignment horizontal="right"/>
    </xf>
    <xf numFmtId="14" fontId="11" fillId="0" borderId="2" xfId="1" applyNumberFormat="1" applyFont="1" applyBorder="1"/>
    <xf numFmtId="14" fontId="11" fillId="0" borderId="3" xfId="1" applyNumberFormat="1" applyFont="1" applyBorder="1" applyAlignment="1">
      <alignment horizontal="right"/>
    </xf>
    <xf numFmtId="0" fontId="35" fillId="0" borderId="4" xfId="1" applyFont="1" applyBorder="1"/>
    <xf numFmtId="0" fontId="11" fillId="0" borderId="4" xfId="1" applyFont="1" applyBorder="1"/>
    <xf numFmtId="4" fontId="10" fillId="0" borderId="5" xfId="1" applyNumberFormat="1" applyFont="1" applyBorder="1"/>
    <xf numFmtId="1" fontId="10" fillId="0" borderId="5" xfId="1" applyNumberFormat="1" applyFont="1" applyBorder="1"/>
    <xf numFmtId="3" fontId="10" fillId="0" borderId="0" xfId="1" applyNumberFormat="1" applyFont="1"/>
    <xf numFmtId="168" fontId="1" fillId="0" borderId="0" xfId="2" applyNumberFormat="1" applyFont="1" applyBorder="1"/>
    <xf numFmtId="3" fontId="10" fillId="0" borderId="5" xfId="1" applyNumberFormat="1" applyFont="1" applyBorder="1"/>
    <xf numFmtId="0" fontId="37" fillId="0" borderId="0" xfId="1" applyFont="1"/>
    <xf numFmtId="3" fontId="11" fillId="0" borderId="30" xfId="1" applyNumberFormat="1" applyFont="1" applyBorder="1"/>
    <xf numFmtId="3" fontId="11" fillId="0" borderId="31" xfId="1" applyNumberFormat="1" applyFont="1" applyBorder="1"/>
    <xf numFmtId="0" fontId="10" fillId="0" borderId="6" xfId="1" applyFont="1" applyBorder="1"/>
    <xf numFmtId="0" fontId="10" fillId="0" borderId="7" xfId="1" applyFont="1" applyBorder="1"/>
    <xf numFmtId="4" fontId="10" fillId="0" borderId="7" xfId="1" applyNumberFormat="1" applyFont="1" applyBorder="1"/>
    <xf numFmtId="0" fontId="3" fillId="0" borderId="7" xfId="1" applyBorder="1"/>
    <xf numFmtId="0" fontId="3" fillId="0" borderId="8" xfId="1" applyBorder="1"/>
    <xf numFmtId="0" fontId="10" fillId="0" borderId="3" xfId="1" applyFont="1" applyBorder="1"/>
    <xf numFmtId="0" fontId="11" fillId="0" borderId="37" xfId="1" applyFont="1" applyBorder="1" applyAlignment="1">
      <alignment horizontal="center"/>
    </xf>
    <xf numFmtId="0" fontId="11" fillId="0" borderId="3" xfId="1" applyFont="1" applyBorder="1" applyAlignment="1">
      <alignment horizontal="center"/>
    </xf>
    <xf numFmtId="0" fontId="11" fillId="0" borderId="5" xfId="1" applyFont="1" applyBorder="1" applyAlignment="1">
      <alignment horizontal="center"/>
    </xf>
    <xf numFmtId="0" fontId="10" fillId="0" borderId="8" xfId="1" applyFont="1" applyBorder="1"/>
    <xf numFmtId="14" fontId="11" fillId="0" borderId="8" xfId="1" applyNumberFormat="1" applyFont="1" applyBorder="1" applyAlignment="1">
      <alignment horizontal="center"/>
    </xf>
    <xf numFmtId="0" fontId="10" fillId="0" borderId="39" xfId="1" applyFont="1" applyBorder="1" applyAlignment="1">
      <alignment horizontal="center"/>
    </xf>
    <xf numFmtId="0" fontId="10" fillId="0" borderId="40" xfId="1" applyFont="1" applyBorder="1" applyAlignment="1">
      <alignment horizontal="center"/>
    </xf>
    <xf numFmtId="0" fontId="10" fillId="0" borderId="41" xfId="1" applyFont="1" applyBorder="1" applyAlignment="1">
      <alignment horizontal="center"/>
    </xf>
    <xf numFmtId="0" fontId="10" fillId="0" borderId="3" xfId="1" applyFont="1" applyBorder="1" applyAlignment="1">
      <alignment horizontal="center"/>
    </xf>
    <xf numFmtId="167" fontId="10" fillId="0" borderId="32" xfId="3" applyNumberFormat="1" applyFont="1" applyFill="1" applyBorder="1" applyAlignment="1">
      <alignment horizontal="right"/>
    </xf>
    <xf numFmtId="167" fontId="10" fillId="0" borderId="15" xfId="3" applyNumberFormat="1" applyFont="1" applyFill="1" applyBorder="1" applyAlignment="1">
      <alignment horizontal="right"/>
    </xf>
    <xf numFmtId="167" fontId="10" fillId="0" borderId="16" xfId="3" applyNumberFormat="1" applyFont="1" applyFill="1" applyBorder="1" applyAlignment="1">
      <alignment horizontal="right"/>
    </xf>
    <xf numFmtId="167" fontId="10" fillId="0" borderId="5" xfId="3" applyNumberFormat="1" applyFont="1" applyFill="1" applyBorder="1" applyAlignment="1">
      <alignment horizontal="right"/>
    </xf>
    <xf numFmtId="167" fontId="10" fillId="0" borderId="32" xfId="3" applyNumberFormat="1" applyFont="1" applyBorder="1" applyAlignment="1">
      <alignment horizontal="right"/>
    </xf>
    <xf numFmtId="167" fontId="10" fillId="0" borderId="15" xfId="3" applyNumberFormat="1" applyFont="1" applyBorder="1" applyAlignment="1">
      <alignment horizontal="right"/>
    </xf>
    <xf numFmtId="167" fontId="10" fillId="0" borderId="16" xfId="3" applyNumberFormat="1" applyFont="1" applyBorder="1" applyAlignment="1">
      <alignment horizontal="right"/>
    </xf>
    <xf numFmtId="167" fontId="10" fillId="0" borderId="32" xfId="3" applyNumberFormat="1" applyFont="1" applyBorder="1" applyAlignment="1">
      <alignment horizontal="center"/>
    </xf>
    <xf numFmtId="167" fontId="10" fillId="0" borderId="15" xfId="3" applyNumberFormat="1" applyFont="1" applyBorder="1" applyAlignment="1">
      <alignment horizontal="center"/>
    </xf>
    <xf numFmtId="167" fontId="10" fillId="0" borderId="16" xfId="3" applyNumberFormat="1" applyFont="1" applyBorder="1" applyAlignment="1">
      <alignment horizontal="center"/>
    </xf>
    <xf numFmtId="167" fontId="10" fillId="0" borderId="5" xfId="3" applyNumberFormat="1" applyFont="1" applyBorder="1" applyAlignment="1">
      <alignment horizontal="center"/>
    </xf>
    <xf numFmtId="0" fontId="10" fillId="0" borderId="42" xfId="1" applyFont="1" applyBorder="1"/>
    <xf numFmtId="0" fontId="10" fillId="0" borderId="18" xfId="1" applyFont="1" applyBorder="1"/>
    <xf numFmtId="167" fontId="10" fillId="0" borderId="33" xfId="3" applyNumberFormat="1" applyFont="1" applyBorder="1" applyAlignment="1">
      <alignment horizontal="right"/>
    </xf>
    <xf numFmtId="167" fontId="10" fillId="0" borderId="17" xfId="3" applyNumberFormat="1" applyFont="1" applyBorder="1" applyAlignment="1">
      <alignment horizontal="right"/>
    </xf>
    <xf numFmtId="167" fontId="10" fillId="0" borderId="5" xfId="3" applyNumberFormat="1" applyFont="1" applyBorder="1" applyAlignment="1">
      <alignment horizontal="right"/>
    </xf>
    <xf numFmtId="167" fontId="10" fillId="0" borderId="0" xfId="3" applyNumberFormat="1" applyFont="1" applyBorder="1" applyAlignment="1">
      <alignment horizontal="right"/>
    </xf>
    <xf numFmtId="167" fontId="10" fillId="0" borderId="26" xfId="3" applyNumberFormat="1" applyFont="1" applyBorder="1" applyAlignment="1">
      <alignment horizontal="right"/>
    </xf>
    <xf numFmtId="167" fontId="10" fillId="0" borderId="28" xfId="3" applyNumberFormat="1" applyFont="1" applyBorder="1" applyAlignment="1">
      <alignment horizontal="right"/>
    </xf>
    <xf numFmtId="0" fontId="10" fillId="0" borderId="43" xfId="1" applyFont="1" applyBorder="1"/>
    <xf numFmtId="0" fontId="10" fillId="0" borderId="13" xfId="1" applyFont="1" applyBorder="1"/>
    <xf numFmtId="0" fontId="10" fillId="0" borderId="14" xfId="1" applyFont="1" applyBorder="1"/>
    <xf numFmtId="167" fontId="10" fillId="0" borderId="35" xfId="3" applyNumberFormat="1" applyFont="1" applyBorder="1" applyAlignment="1">
      <alignment horizontal="right"/>
    </xf>
    <xf numFmtId="167" fontId="10" fillId="0" borderId="12" xfId="3" applyNumberFormat="1" applyFont="1" applyBorder="1" applyAlignment="1">
      <alignment horizontal="right"/>
    </xf>
    <xf numFmtId="167" fontId="10" fillId="0" borderId="24" xfId="3" applyNumberFormat="1" applyFont="1" applyBorder="1" applyAlignment="1">
      <alignment horizontal="right"/>
    </xf>
    <xf numFmtId="167" fontId="10" fillId="0" borderId="29" xfId="3" applyNumberFormat="1" applyFont="1" applyBorder="1" applyAlignment="1">
      <alignment horizontal="right"/>
    </xf>
    <xf numFmtId="167" fontId="10" fillId="0" borderId="44" xfId="3" applyNumberFormat="1" applyFont="1" applyBorder="1" applyAlignment="1">
      <alignment horizontal="right"/>
    </xf>
    <xf numFmtId="167" fontId="10" fillId="0" borderId="45" xfId="1" applyNumberFormat="1" applyFont="1" applyBorder="1" applyAlignment="1">
      <alignment horizontal="right"/>
    </xf>
    <xf numFmtId="167" fontId="10" fillId="0" borderId="46" xfId="1" applyNumberFormat="1" applyFont="1" applyBorder="1" applyAlignment="1">
      <alignment horizontal="right"/>
    </xf>
    <xf numFmtId="167" fontId="10" fillId="0" borderId="47" xfId="1" applyNumberFormat="1" applyFont="1" applyBorder="1" applyAlignment="1">
      <alignment horizontal="right"/>
    </xf>
    <xf numFmtId="167" fontId="10" fillId="0" borderId="8" xfId="1" applyNumberFormat="1" applyFont="1" applyBorder="1" applyAlignment="1">
      <alignment horizontal="right"/>
    </xf>
    <xf numFmtId="4" fontId="10" fillId="0" borderId="0" xfId="1" applyNumberFormat="1" applyFont="1" applyAlignment="1">
      <alignment horizontal="right"/>
    </xf>
    <xf numFmtId="169" fontId="10" fillId="0" borderId="2" xfId="1" applyNumberFormat="1" applyFont="1" applyBorder="1" applyAlignment="1">
      <alignment horizontal="right"/>
    </xf>
    <xf numFmtId="4" fontId="38" fillId="0" borderId="0" xfId="1" applyNumberFormat="1" applyFont="1"/>
    <xf numFmtId="4" fontId="19" fillId="0" borderId="0" xfId="1" applyNumberFormat="1" applyFont="1"/>
    <xf numFmtId="0" fontId="39" fillId="0" borderId="0" xfId="1" applyFont="1"/>
    <xf numFmtId="166" fontId="0" fillId="0" borderId="0" xfId="3" applyFont="1"/>
    <xf numFmtId="164" fontId="39" fillId="0" borderId="0" xfId="1" applyNumberFormat="1" applyFont="1"/>
    <xf numFmtId="0" fontId="41" fillId="0" borderId="36" xfId="1" applyFont="1" applyBorder="1" applyAlignment="1">
      <alignment horizontal="center"/>
    </xf>
    <xf numFmtId="14" fontId="41" fillId="0" borderId="36" xfId="1" applyNumberFormat="1" applyFont="1" applyBorder="1" applyAlignment="1">
      <alignment horizontal="center"/>
    </xf>
    <xf numFmtId="167" fontId="32" fillId="3" borderId="36" xfId="3" applyNumberFormat="1" applyFont="1" applyFill="1" applyBorder="1"/>
    <xf numFmtId="167" fontId="39" fillId="3" borderId="36" xfId="3" applyNumberFormat="1" applyFont="1" applyFill="1" applyBorder="1"/>
    <xf numFmtId="167" fontId="41" fillId="0" borderId="36" xfId="3" applyNumberFormat="1" applyFont="1" applyBorder="1"/>
    <xf numFmtId="164" fontId="3" fillId="0" borderId="0" xfId="1" applyNumberFormat="1"/>
    <xf numFmtId="14" fontId="11" fillId="0" borderId="35" xfId="1" applyNumberFormat="1" applyFont="1" applyBorder="1" applyAlignment="1">
      <alignment horizontal="center"/>
    </xf>
    <xf numFmtId="167" fontId="10" fillId="0" borderId="35" xfId="3" applyNumberFormat="1" applyFont="1" applyBorder="1"/>
    <xf numFmtId="167" fontId="3" fillId="0" borderId="0" xfId="1" applyNumberFormat="1"/>
    <xf numFmtId="0" fontId="10" fillId="0" borderId="12" xfId="1" applyFont="1" applyBorder="1"/>
    <xf numFmtId="167" fontId="3" fillId="0" borderId="35" xfId="1" applyNumberFormat="1" applyBorder="1"/>
    <xf numFmtId="167" fontId="3" fillId="0" borderId="32" xfId="1" applyNumberFormat="1" applyBorder="1"/>
    <xf numFmtId="3" fontId="10" fillId="0" borderId="15" xfId="1" applyNumberFormat="1" applyFont="1" applyBorder="1"/>
    <xf numFmtId="167" fontId="10" fillId="0" borderId="32" xfId="3" applyNumberFormat="1" applyFont="1" applyBorder="1"/>
    <xf numFmtId="0" fontId="10" fillId="0" borderId="15" xfId="1" applyFont="1" applyBorder="1"/>
    <xf numFmtId="167" fontId="3" fillId="0" borderId="33" xfId="1" applyNumberFormat="1" applyBorder="1"/>
    <xf numFmtId="167" fontId="10" fillId="0" borderId="33" xfId="3" applyNumberFormat="1" applyFont="1" applyBorder="1"/>
    <xf numFmtId="167" fontId="12" fillId="0" borderId="0" xfId="1" applyNumberFormat="1" applyFont="1"/>
    <xf numFmtId="0" fontId="11" fillId="0" borderId="9" xfId="1" applyFont="1" applyBorder="1"/>
    <xf numFmtId="0" fontId="11" fillId="0" borderId="10" xfId="1" applyFont="1" applyBorder="1"/>
    <xf numFmtId="3" fontId="11" fillId="0" borderId="33" xfId="1" applyNumberFormat="1" applyFont="1" applyBorder="1"/>
    <xf numFmtId="167" fontId="10" fillId="0" borderId="36" xfId="3" applyNumberFormat="1" applyFont="1" applyFill="1" applyBorder="1"/>
    <xf numFmtId="3" fontId="11" fillId="0" borderId="36" xfId="1" applyNumberFormat="1" applyFont="1" applyBorder="1"/>
    <xf numFmtId="0" fontId="42" fillId="0" borderId="0" xfId="1" applyFont="1"/>
    <xf numFmtId="167" fontId="10" fillId="0" borderId="0" xfId="3" applyNumberFormat="1" applyFont="1" applyFill="1" applyBorder="1"/>
    <xf numFmtId="0" fontId="32" fillId="0" borderId="36" xfId="1" applyFont="1" applyBorder="1"/>
    <xf numFmtId="167" fontId="32" fillId="0" borderId="36" xfId="3" applyNumberFormat="1" applyFont="1" applyFill="1" applyBorder="1"/>
    <xf numFmtId="0" fontId="3" fillId="0" borderId="36" xfId="1" applyBorder="1"/>
    <xf numFmtId="0" fontId="1" fillId="0" borderId="0" xfId="4"/>
    <xf numFmtId="0" fontId="44" fillId="0" borderId="0" xfId="4" applyFont="1"/>
    <xf numFmtId="0" fontId="45" fillId="5" borderId="48" xfId="4" applyFont="1" applyFill="1" applyBorder="1" applyAlignment="1">
      <alignment horizontal="center" vertical="center" wrapText="1"/>
    </xf>
    <xf numFmtId="0" fontId="45" fillId="5" borderId="20" xfId="4" applyFont="1" applyFill="1" applyBorder="1" applyAlignment="1">
      <alignment horizontal="center" vertical="center" wrapText="1"/>
    </xf>
    <xf numFmtId="17" fontId="46" fillId="0" borderId="49" xfId="4" applyNumberFormat="1" applyFont="1" applyBorder="1" applyAlignment="1">
      <alignment horizontal="center" vertical="center" wrapText="1"/>
    </xf>
    <xf numFmtId="171" fontId="13" fillId="0" borderId="50" xfId="5" applyNumberFormat="1" applyFont="1" applyBorder="1"/>
    <xf numFmtId="17" fontId="46" fillId="0" borderId="51" xfId="4" applyNumberFormat="1" applyFont="1" applyBorder="1" applyAlignment="1">
      <alignment horizontal="center" vertical="center" wrapText="1"/>
    </xf>
    <xf numFmtId="171" fontId="13" fillId="0" borderId="25" xfId="5" applyNumberFormat="1" applyFont="1" applyBorder="1"/>
    <xf numFmtId="17" fontId="47" fillId="0" borderId="51" xfId="4" applyNumberFormat="1" applyFont="1" applyBorder="1" applyAlignment="1">
      <alignment horizontal="center"/>
    </xf>
    <xf numFmtId="171" fontId="13" fillId="0" borderId="25" xfId="4" applyNumberFormat="1" applyFont="1" applyBorder="1"/>
    <xf numFmtId="0" fontId="48" fillId="0" borderId="0" xfId="4" applyFont="1"/>
    <xf numFmtId="171" fontId="16" fillId="0" borderId="25" xfId="5" applyNumberFormat="1" applyFont="1" applyBorder="1"/>
    <xf numFmtId="172" fontId="13" fillId="0" borderId="25" xfId="5" applyNumberFormat="1" applyFont="1" applyBorder="1"/>
    <xf numFmtId="0" fontId="1" fillId="6" borderId="0" xfId="4" applyFill="1"/>
    <xf numFmtId="171" fontId="1" fillId="6" borderId="0" xfId="4" applyNumberFormat="1" applyFill="1"/>
    <xf numFmtId="0" fontId="0" fillId="0" borderId="0" xfId="4" applyFont="1"/>
    <xf numFmtId="17" fontId="47" fillId="0" borderId="52" xfId="4" applyNumberFormat="1" applyFont="1" applyBorder="1" applyAlignment="1">
      <alignment horizontal="center"/>
    </xf>
    <xf numFmtId="171" fontId="13" fillId="0" borderId="24" xfId="5" applyNumberFormat="1" applyFont="1" applyBorder="1"/>
    <xf numFmtId="171" fontId="1" fillId="0" borderId="0" xfId="4" applyNumberFormat="1"/>
    <xf numFmtId="170" fontId="49" fillId="0" borderId="0" xfId="4" applyNumberFormat="1" applyFont="1"/>
    <xf numFmtId="10" fontId="0" fillId="0" borderId="0" xfId="6" applyNumberFormat="1" applyFont="1"/>
    <xf numFmtId="173" fontId="0" fillId="0" borderId="0" xfId="6" applyNumberFormat="1" applyFont="1"/>
    <xf numFmtId="0" fontId="14" fillId="0" borderId="0" xfId="1" applyFont="1" applyAlignment="1">
      <alignment horizontal="center" vertical="center"/>
    </xf>
    <xf numFmtId="0" fontId="10" fillId="0" borderId="0" xfId="1" applyFont="1" applyAlignment="1">
      <alignment horizontal="center"/>
    </xf>
    <xf numFmtId="0" fontId="3" fillId="0" borderId="35" xfId="1" applyBorder="1"/>
    <xf numFmtId="0" fontId="12" fillId="0" borderId="35" xfId="1" applyFont="1" applyBorder="1"/>
    <xf numFmtId="0" fontId="12" fillId="0" borderId="36" xfId="1" applyFont="1" applyBorder="1"/>
    <xf numFmtId="0" fontId="2" fillId="0" borderId="0" xfId="1" applyFont="1" applyAlignment="1">
      <alignment horizontal="center"/>
    </xf>
    <xf numFmtId="0" fontId="41" fillId="0" borderId="0" xfId="1" applyFont="1" applyAlignment="1">
      <alignment horizontal="right"/>
    </xf>
    <xf numFmtId="167" fontId="39" fillId="0" borderId="36" xfId="1" applyNumberFormat="1" applyFont="1" applyBorder="1"/>
    <xf numFmtId="0" fontId="11" fillId="0" borderId="36" xfId="1" applyFont="1" applyBorder="1" applyAlignment="1">
      <alignment horizontal="center" vertical="center"/>
    </xf>
    <xf numFmtId="167" fontId="10" fillId="0" borderId="18" xfId="3" applyNumberFormat="1" applyFont="1" applyBorder="1" applyAlignment="1">
      <alignment horizontal="right"/>
    </xf>
    <xf numFmtId="0" fontId="10" fillId="0" borderId="21" xfId="1" applyFont="1" applyBorder="1"/>
    <xf numFmtId="14" fontId="11" fillId="0" borderId="36" xfId="1" applyNumberFormat="1" applyFont="1" applyBorder="1" applyAlignment="1">
      <alignment horizontal="center" vertical="center"/>
    </xf>
    <xf numFmtId="167" fontId="11" fillId="0" borderId="36" xfId="3" applyNumberFormat="1" applyFont="1" applyFill="1" applyBorder="1" applyAlignment="1">
      <alignment horizontal="center" vertical="center"/>
    </xf>
    <xf numFmtId="167" fontId="11" fillId="0" borderId="36" xfId="8" applyNumberFormat="1" applyFont="1" applyFill="1" applyBorder="1" applyAlignment="1">
      <alignment horizontal="center" vertical="center"/>
    </xf>
    <xf numFmtId="167" fontId="10" fillId="0" borderId="0" xfId="3" applyNumberFormat="1" applyFont="1" applyFill="1" applyBorder="1" applyAlignment="1">
      <alignment horizontal="right"/>
    </xf>
    <xf numFmtId="167" fontId="10" fillId="0" borderId="26" xfId="3" applyNumberFormat="1" applyFont="1" applyFill="1" applyBorder="1" applyAlignment="1">
      <alignment horizontal="right"/>
    </xf>
    <xf numFmtId="167" fontId="10" fillId="0" borderId="44" xfId="3" applyNumberFormat="1" applyFont="1" applyFill="1" applyBorder="1" applyAlignment="1">
      <alignment horizontal="right"/>
    </xf>
    <xf numFmtId="167" fontId="10" fillId="0" borderId="53" xfId="3" applyNumberFormat="1" applyFont="1" applyFill="1" applyBorder="1" applyAlignment="1">
      <alignment horizontal="right"/>
    </xf>
    <xf numFmtId="167" fontId="20" fillId="0" borderId="5" xfId="3" applyNumberFormat="1" applyFont="1" applyBorder="1"/>
    <xf numFmtId="167" fontId="20" fillId="0" borderId="5" xfId="3" applyNumberFormat="1" applyFont="1" applyFill="1" applyBorder="1" applyAlignment="1"/>
    <xf numFmtId="167" fontId="20" fillId="0" borderId="5" xfId="3" applyNumberFormat="1" applyFont="1" applyBorder="1" applyAlignment="1"/>
    <xf numFmtId="167" fontId="26" fillId="0" borderId="28" xfId="1" applyNumberFormat="1" applyFont="1" applyBorder="1" applyAlignment="1">
      <alignment horizontal="right"/>
    </xf>
    <xf numFmtId="0" fontId="21" fillId="0" borderId="4" xfId="0" applyFont="1" applyBorder="1"/>
    <xf numFmtId="167" fontId="21" fillId="0" borderId="5" xfId="1" applyNumberFormat="1" applyFont="1" applyBorder="1" applyAlignment="1">
      <alignment horizontal="center"/>
    </xf>
    <xf numFmtId="167" fontId="10" fillId="0" borderId="0" xfId="8" applyNumberFormat="1" applyFont="1" applyBorder="1"/>
    <xf numFmtId="164" fontId="12" fillId="0" borderId="0" xfId="8" applyFont="1"/>
    <xf numFmtId="3" fontId="3" fillId="0" borderId="18" xfId="1" applyNumberFormat="1" applyBorder="1"/>
    <xf numFmtId="17" fontId="47" fillId="0" borderId="51" xfId="0" applyNumberFormat="1" applyFont="1" applyBorder="1" applyAlignment="1">
      <alignment horizontal="center"/>
    </xf>
    <xf numFmtId="171" fontId="13" fillId="0" borderId="25" xfId="1" applyNumberFormat="1" applyFont="1" applyBorder="1" applyAlignment="1">
      <alignment horizontal="right"/>
    </xf>
    <xf numFmtId="171" fontId="13" fillId="0" borderId="25" xfId="1" applyNumberFormat="1" applyFont="1" applyBorder="1"/>
    <xf numFmtId="17" fontId="47" fillId="0" borderId="0" xfId="0" applyNumberFormat="1" applyFont="1" applyAlignment="1">
      <alignment horizontal="center"/>
    </xf>
    <xf numFmtId="171" fontId="13" fillId="0" borderId="0" xfId="1" applyNumberFormat="1" applyFont="1" applyAlignment="1">
      <alignment horizontal="right"/>
    </xf>
    <xf numFmtId="17" fontId="47" fillId="4" borderId="51" xfId="0" applyNumberFormat="1" applyFont="1" applyFill="1" applyBorder="1" applyAlignment="1">
      <alignment horizontal="center"/>
    </xf>
    <xf numFmtId="171" fontId="13" fillId="4" borderId="25" xfId="1" applyNumberFormat="1" applyFont="1" applyFill="1" applyBorder="1" applyAlignment="1">
      <alignment horizontal="right"/>
    </xf>
    <xf numFmtId="171" fontId="13" fillId="4" borderId="25" xfId="5" applyNumberFormat="1" applyFont="1" applyFill="1" applyBorder="1"/>
    <xf numFmtId="164" fontId="3" fillId="0" borderId="0" xfId="8" applyFont="1"/>
    <xf numFmtId="0" fontId="3" fillId="0" borderId="0" xfId="0" applyFont="1"/>
    <xf numFmtId="164" fontId="12" fillId="4" borderId="0" xfId="8" applyFont="1" applyFill="1"/>
    <xf numFmtId="0" fontId="3" fillId="4" borderId="0" xfId="0" applyFont="1" applyFill="1"/>
    <xf numFmtId="167" fontId="3" fillId="0" borderId="54" xfId="8" applyNumberFormat="1" applyFont="1" applyBorder="1"/>
    <xf numFmtId="167" fontId="3" fillId="0" borderId="53" xfId="8" applyNumberFormat="1" applyFont="1" applyBorder="1"/>
    <xf numFmtId="167" fontId="2" fillId="0" borderId="27" xfId="8" applyNumberFormat="1" applyFont="1" applyBorder="1"/>
    <xf numFmtId="0" fontId="3" fillId="0" borderId="55" xfId="1" applyBorder="1"/>
    <xf numFmtId="171" fontId="16" fillId="4" borderId="27" xfId="5" applyNumberFormat="1" applyFont="1" applyFill="1" applyBorder="1"/>
    <xf numFmtId="167" fontId="10" fillId="0" borderId="15" xfId="3" applyNumberFormat="1" applyFont="1" applyBorder="1"/>
    <xf numFmtId="167" fontId="10" fillId="0" borderId="32" xfId="3" applyNumberFormat="1" applyFont="1" applyFill="1" applyBorder="1"/>
    <xf numFmtId="167" fontId="10" fillId="0" borderId="33" xfId="3" applyNumberFormat="1" applyFont="1" applyFill="1" applyBorder="1"/>
    <xf numFmtId="0" fontId="14" fillId="0" borderId="0" xfId="1" applyFont="1" applyAlignment="1">
      <alignment horizontal="left" vertical="center"/>
    </xf>
    <xf numFmtId="167" fontId="3" fillId="0" borderId="36" xfId="8" applyNumberFormat="1" applyFont="1" applyBorder="1"/>
    <xf numFmtId="167" fontId="11" fillId="0" borderId="0" xfId="3" applyNumberFormat="1" applyFont="1" applyFill="1" applyBorder="1" applyAlignment="1">
      <alignment horizontal="center" vertical="center"/>
    </xf>
    <xf numFmtId="167" fontId="11" fillId="0" borderId="0" xfId="8" applyNumberFormat="1" applyFont="1" applyFill="1" applyBorder="1" applyAlignment="1">
      <alignment horizontal="center" vertical="center"/>
    </xf>
    <xf numFmtId="14" fontId="12" fillId="0" borderId="0" xfId="1" applyNumberFormat="1" applyFont="1"/>
    <xf numFmtId="4" fontId="12" fillId="0" borderId="0" xfId="1" applyNumberFormat="1" applyFont="1"/>
    <xf numFmtId="167" fontId="0" fillId="0" borderId="0" xfId="0" applyNumberFormat="1"/>
    <xf numFmtId="9" fontId="0" fillId="0" borderId="0" xfId="14" applyFont="1"/>
    <xf numFmtId="167" fontId="0" fillId="0" borderId="5" xfId="8" applyNumberFormat="1" applyFont="1" applyBorder="1"/>
    <xf numFmtId="167" fontId="10" fillId="0" borderId="5" xfId="8" applyNumberFormat="1" applyFont="1" applyBorder="1"/>
    <xf numFmtId="167" fontId="11" fillId="0" borderId="31" xfId="8" applyNumberFormat="1" applyFont="1" applyBorder="1"/>
    <xf numFmtId="167" fontId="11" fillId="0" borderId="30" xfId="8" applyNumberFormat="1" applyFont="1" applyBorder="1"/>
    <xf numFmtId="167" fontId="21" fillId="0" borderId="27" xfId="1" applyNumberFormat="1" applyFont="1" applyBorder="1" applyAlignment="1">
      <alignment horizontal="center"/>
    </xf>
    <xf numFmtId="14" fontId="21" fillId="0" borderId="37" xfId="1" applyNumberFormat="1" applyFont="1" applyBorder="1" applyAlignment="1">
      <alignment horizontal="center"/>
    </xf>
    <xf numFmtId="14" fontId="21" fillId="0" borderId="55" xfId="1" applyNumberFormat="1" applyFont="1" applyBorder="1" applyAlignment="1">
      <alignment horizontal="center"/>
    </xf>
    <xf numFmtId="2" fontId="26" fillId="0" borderId="55" xfId="1" applyNumberFormat="1" applyFont="1" applyBorder="1"/>
    <xf numFmtId="4" fontId="26" fillId="0" borderId="55" xfId="1" applyNumberFormat="1" applyFont="1" applyBorder="1"/>
    <xf numFmtId="3" fontId="26" fillId="0" borderId="55" xfId="1" applyNumberFormat="1" applyFont="1" applyBorder="1"/>
    <xf numFmtId="167" fontId="20" fillId="0" borderId="55" xfId="3" applyNumberFormat="1" applyFont="1" applyBorder="1"/>
    <xf numFmtId="3" fontId="21" fillId="0" borderId="57" xfId="1" applyNumberFormat="1" applyFont="1" applyBorder="1"/>
    <xf numFmtId="3" fontId="21" fillId="0" borderId="55" xfId="1" applyNumberFormat="1" applyFont="1" applyBorder="1"/>
    <xf numFmtId="167" fontId="20" fillId="0" borderId="55" xfId="3" applyNumberFormat="1" applyFont="1" applyFill="1" applyBorder="1" applyAlignment="1"/>
    <xf numFmtId="167" fontId="20" fillId="0" borderId="55" xfId="3" applyNumberFormat="1" applyFont="1" applyBorder="1" applyAlignment="1"/>
    <xf numFmtId="167" fontId="21" fillId="0" borderId="57" xfId="1" applyNumberFormat="1" applyFont="1" applyBorder="1"/>
    <xf numFmtId="167" fontId="26" fillId="0" borderId="55" xfId="1" applyNumberFormat="1" applyFont="1" applyBorder="1" applyAlignment="1">
      <alignment horizontal="right"/>
    </xf>
    <xf numFmtId="167" fontId="21" fillId="0" borderId="55" xfId="1" applyNumberFormat="1" applyFont="1" applyBorder="1"/>
    <xf numFmtId="167" fontId="26" fillId="0" borderId="56" xfId="1" applyNumberFormat="1" applyFont="1" applyBorder="1" applyAlignment="1">
      <alignment horizontal="right"/>
    </xf>
    <xf numFmtId="167" fontId="21" fillId="0" borderId="57" xfId="1" applyNumberFormat="1" applyFont="1" applyBorder="1" applyAlignment="1">
      <alignment horizontal="right"/>
    </xf>
    <xf numFmtId="167" fontId="20" fillId="0" borderId="55" xfId="1" applyNumberFormat="1" applyFont="1" applyBorder="1"/>
    <xf numFmtId="167" fontId="21" fillId="0" borderId="58" xfId="1" applyNumberFormat="1" applyFont="1" applyBorder="1" applyAlignment="1">
      <alignment horizontal="right"/>
    </xf>
    <xf numFmtId="3" fontId="3" fillId="0" borderId="36" xfId="3" applyNumberFormat="1" applyFont="1" applyFill="1" applyBorder="1"/>
    <xf numFmtId="0" fontId="12" fillId="0" borderId="0" xfId="1" applyFont="1" applyAlignment="1">
      <alignment horizontal="left"/>
    </xf>
    <xf numFmtId="9" fontId="1" fillId="0" borderId="0" xfId="4" applyNumberFormat="1"/>
    <xf numFmtId="43" fontId="3" fillId="0" borderId="0" xfId="1" applyNumberFormat="1"/>
    <xf numFmtId="0" fontId="4" fillId="0" borderId="0" xfId="1" applyFont="1" applyAlignment="1">
      <alignment horizontal="left" vertical="top"/>
    </xf>
    <xf numFmtId="0" fontId="9" fillId="0" borderId="0" xfId="1" applyFont="1" applyAlignment="1">
      <alignment horizontal="left" vertical="top"/>
    </xf>
    <xf numFmtId="0" fontId="9" fillId="0" borderId="0" xfId="1" applyFont="1" applyAlignment="1">
      <alignment horizontal="left" vertical="top" wrapText="1"/>
    </xf>
    <xf numFmtId="4" fontId="10" fillId="0" borderId="0" xfId="1" applyNumberFormat="1" applyFont="1"/>
    <xf numFmtId="0" fontId="35" fillId="0" borderId="0" xfId="1" applyFont="1"/>
    <xf numFmtId="0" fontId="36" fillId="0" borderId="0" xfId="1" applyFont="1"/>
    <xf numFmtId="4" fontId="11" fillId="0" borderId="0" xfId="1" applyNumberFormat="1" applyFont="1"/>
    <xf numFmtId="3" fontId="11" fillId="0" borderId="0" xfId="1" applyNumberFormat="1" applyFont="1"/>
    <xf numFmtId="4" fontId="35" fillId="0" borderId="0" xfId="1" applyNumberFormat="1" applyFont="1"/>
    <xf numFmtId="0" fontId="28" fillId="0" borderId="0" xfId="1" applyFont="1"/>
    <xf numFmtId="14" fontId="21" fillId="0" borderId="0" xfId="1" applyNumberFormat="1" applyFont="1" applyAlignment="1">
      <alignment horizontal="center"/>
    </xf>
    <xf numFmtId="2" fontId="26" fillId="0" borderId="0" xfId="1" applyNumberFormat="1" applyFont="1"/>
    <xf numFmtId="3" fontId="26" fillId="0" borderId="0" xfId="1" applyNumberFormat="1" applyFont="1"/>
    <xf numFmtId="0" fontId="25" fillId="0" borderId="0" xfId="1" applyFont="1"/>
    <xf numFmtId="3" fontId="21" fillId="0" borderId="0" xfId="1" applyNumberFormat="1" applyFont="1"/>
    <xf numFmtId="0" fontId="27" fillId="0" borderId="0" xfId="1" applyFont="1"/>
    <xf numFmtId="164" fontId="26" fillId="0" borderId="0" xfId="1" applyNumberFormat="1" applyFont="1" applyAlignment="1">
      <alignment horizontal="center"/>
    </xf>
    <xf numFmtId="4" fontId="21" fillId="0" borderId="0" xfId="1" applyNumberFormat="1" applyFont="1"/>
    <xf numFmtId="164" fontId="26" fillId="0" borderId="0" xfId="1" applyNumberFormat="1" applyFont="1" applyAlignment="1">
      <alignment horizontal="right"/>
    </xf>
    <xf numFmtId="0" fontId="24" fillId="0" borderId="0" xfId="1" applyFont="1"/>
    <xf numFmtId="4" fontId="20" fillId="0" borderId="0" xfId="1" applyNumberFormat="1" applyFont="1"/>
    <xf numFmtId="0" fontId="23" fillId="0" borderId="0" xfId="1" applyFont="1"/>
    <xf numFmtId="167" fontId="52" fillId="0" borderId="59" xfId="8" applyNumberFormat="1" applyFont="1" applyBorder="1"/>
    <xf numFmtId="167" fontId="3" fillId="0" borderId="37" xfId="8" applyNumberFormat="1" applyFont="1" applyBorder="1"/>
    <xf numFmtId="167" fontId="3" fillId="0" borderId="55" xfId="8" applyNumberFormat="1" applyFont="1" applyFill="1" applyBorder="1"/>
    <xf numFmtId="167" fontId="3" fillId="0" borderId="38" xfId="8" applyNumberFormat="1" applyFont="1" applyBorder="1"/>
    <xf numFmtId="14" fontId="11" fillId="0" borderId="14" xfId="1" applyNumberFormat="1" applyFont="1" applyBorder="1" applyAlignment="1">
      <alignment horizontal="center"/>
    </xf>
    <xf numFmtId="167" fontId="2" fillId="0" borderId="0" xfId="8" applyNumberFormat="1" applyFont="1" applyBorder="1"/>
    <xf numFmtId="167" fontId="2" fillId="0" borderId="55" xfId="8" applyNumberFormat="1" applyFont="1" applyBorder="1"/>
    <xf numFmtId="0" fontId="11" fillId="0" borderId="0" xfId="1" applyFont="1" applyAlignment="1">
      <alignment horizontal="center"/>
    </xf>
    <xf numFmtId="0" fontId="53" fillId="0" borderId="0" xfId="0" applyFont="1"/>
    <xf numFmtId="164" fontId="53" fillId="0" borderId="0" xfId="8" applyFont="1"/>
    <xf numFmtId="0" fontId="53" fillId="7" borderId="0" xfId="0" applyFont="1" applyFill="1"/>
    <xf numFmtId="164" fontId="53" fillId="7" borderId="0" xfId="8" applyFont="1" applyFill="1"/>
    <xf numFmtId="164" fontId="3" fillId="7" borderId="0" xfId="8" applyFont="1" applyFill="1"/>
    <xf numFmtId="0" fontId="3" fillId="7" borderId="0" xfId="0" applyFont="1" applyFill="1"/>
    <xf numFmtId="167" fontId="11" fillId="0" borderId="0" xfId="8" applyNumberFormat="1" applyFont="1" applyBorder="1"/>
    <xf numFmtId="0" fontId="11" fillId="0" borderId="1" xfId="1" applyFont="1" applyBorder="1" applyAlignment="1">
      <alignment horizontal="center"/>
    </xf>
    <xf numFmtId="14" fontId="11" fillId="0" borderId="7" xfId="1" applyNumberFormat="1" applyFont="1" applyBorder="1" applyAlignment="1">
      <alignment horizontal="center"/>
    </xf>
    <xf numFmtId="0" fontId="10" fillId="0" borderId="2" xfId="1" applyFont="1" applyBorder="1" applyAlignment="1">
      <alignment horizontal="center"/>
    </xf>
    <xf numFmtId="167" fontId="10" fillId="0" borderId="17" xfId="3" applyNumberFormat="1" applyFont="1" applyFill="1" applyBorder="1" applyAlignment="1">
      <alignment horizontal="right"/>
    </xf>
    <xf numFmtId="0" fontId="11" fillId="0" borderId="55" xfId="1" applyFont="1" applyBorder="1" applyAlignment="1">
      <alignment horizontal="center"/>
    </xf>
    <xf numFmtId="14" fontId="11" fillId="0" borderId="38" xfId="1" applyNumberFormat="1" applyFont="1" applyBorder="1" applyAlignment="1">
      <alignment horizontal="center"/>
    </xf>
    <xf numFmtId="0" fontId="10" fillId="0" borderId="60" xfId="1" applyFont="1" applyBorder="1" applyAlignment="1">
      <alignment horizontal="center"/>
    </xf>
    <xf numFmtId="167" fontId="10" fillId="0" borderId="44" xfId="3" applyNumberFormat="1" applyFont="1" applyBorder="1" applyAlignment="1">
      <alignment horizontal="center"/>
    </xf>
    <xf numFmtId="167" fontId="10" fillId="0" borderId="24" xfId="3" applyNumberFormat="1" applyFont="1" applyFill="1" applyBorder="1" applyAlignment="1">
      <alignment horizontal="right"/>
    </xf>
    <xf numFmtId="0" fontId="20" fillId="0" borderId="0" xfId="1" applyFont="1"/>
    <xf numFmtId="164" fontId="21" fillId="0" borderId="0" xfId="1" applyNumberFormat="1" applyFont="1" applyAlignment="1">
      <alignment horizontal="center"/>
    </xf>
    <xf numFmtId="4" fontId="22" fillId="0" borderId="0" xfId="1" applyNumberFormat="1" applyFont="1"/>
    <xf numFmtId="0" fontId="4" fillId="0" borderId="12" xfId="1" applyFont="1" applyBorder="1" applyAlignment="1">
      <alignment horizontal="center" vertical="top"/>
    </xf>
    <xf numFmtId="0" fontId="4" fillId="0" borderId="13" xfId="1" applyFont="1" applyBorder="1" applyAlignment="1">
      <alignment horizontal="center" vertical="top"/>
    </xf>
    <xf numFmtId="0" fontId="4" fillId="0" borderId="14" xfId="1" applyFont="1" applyBorder="1" applyAlignment="1">
      <alignment horizontal="center" vertical="top"/>
    </xf>
    <xf numFmtId="0" fontId="5" fillId="0" borderId="4" xfId="1" applyFont="1" applyBorder="1" applyAlignment="1">
      <alignment horizontal="center"/>
    </xf>
    <xf numFmtId="0" fontId="5" fillId="0" borderId="0" xfId="1" applyFont="1" applyAlignment="1">
      <alignment horizontal="center"/>
    </xf>
    <xf numFmtId="0" fontId="5" fillId="0" borderId="5" xfId="1" applyFont="1" applyBorder="1" applyAlignment="1">
      <alignment horizontal="center"/>
    </xf>
    <xf numFmtId="0" fontId="6" fillId="0" borderId="4" xfId="1" applyFont="1" applyBorder="1" applyAlignment="1">
      <alignment horizontal="center"/>
    </xf>
    <xf numFmtId="0" fontId="6" fillId="0" borderId="0" xfId="1" applyFont="1" applyAlignment="1">
      <alignment horizontal="center"/>
    </xf>
    <xf numFmtId="0" fontId="6" fillId="0" borderId="5" xfId="1" applyFont="1" applyBorder="1" applyAlignment="1">
      <alignment horizontal="center"/>
    </xf>
    <xf numFmtId="0" fontId="7" fillId="2" borderId="4" xfId="1" applyFont="1" applyFill="1" applyBorder="1" applyAlignment="1">
      <alignment horizontal="center"/>
    </xf>
    <xf numFmtId="0" fontId="7" fillId="2" borderId="0" xfId="1" applyFont="1" applyFill="1" applyAlignment="1">
      <alignment horizontal="center"/>
    </xf>
    <xf numFmtId="0" fontId="7" fillId="2" borderId="5" xfId="1" applyFont="1" applyFill="1" applyBorder="1" applyAlignment="1">
      <alignment horizontal="center"/>
    </xf>
    <xf numFmtId="0" fontId="5" fillId="0" borderId="9" xfId="1" applyFont="1" applyBorder="1" applyAlignment="1">
      <alignment horizontal="center"/>
    </xf>
    <xf numFmtId="0" fontId="5" fillId="0" borderId="10" xfId="1" applyFont="1" applyBorder="1" applyAlignment="1">
      <alignment horizontal="center"/>
    </xf>
    <xf numFmtId="0" fontId="5" fillId="0" borderId="11" xfId="1" applyFont="1" applyBorder="1" applyAlignment="1">
      <alignment horizontal="center"/>
    </xf>
    <xf numFmtId="0" fontId="8" fillId="0" borderId="15" xfId="1" applyFont="1" applyBorder="1" applyAlignment="1">
      <alignment horizontal="center"/>
    </xf>
    <xf numFmtId="0" fontId="8" fillId="0" borderId="0" xfId="1" applyFont="1" applyAlignment="1">
      <alignment horizontal="center"/>
    </xf>
    <xf numFmtId="0" fontId="8" fillId="0" borderId="16" xfId="1" applyFont="1" applyBorder="1" applyAlignment="1">
      <alignment horizontal="center"/>
    </xf>
    <xf numFmtId="0" fontId="4" fillId="0" borderId="15" xfId="1" applyFont="1" applyBorder="1" applyAlignment="1">
      <alignment horizontal="center"/>
    </xf>
    <xf numFmtId="0" fontId="4" fillId="0" borderId="0" xfId="1" applyFont="1" applyAlignment="1">
      <alignment horizontal="center"/>
    </xf>
    <xf numFmtId="0" fontId="4" fillId="0" borderId="16" xfId="1" applyFont="1" applyBorder="1" applyAlignment="1">
      <alignment horizontal="center"/>
    </xf>
    <xf numFmtId="0" fontId="9" fillId="0" borderId="15" xfId="1" applyFont="1" applyBorder="1" applyAlignment="1">
      <alignment horizontal="center" vertical="top"/>
    </xf>
    <xf numFmtId="0" fontId="9" fillId="0" borderId="0" xfId="1" applyFont="1" applyAlignment="1">
      <alignment horizontal="center" vertical="top"/>
    </xf>
    <xf numFmtId="0" fontId="9" fillId="0" borderId="16" xfId="1" applyFont="1" applyBorder="1" applyAlignment="1">
      <alignment horizontal="center" vertical="top"/>
    </xf>
    <xf numFmtId="0" fontId="9" fillId="0" borderId="17" xfId="1" applyFont="1" applyBorder="1" applyAlignment="1">
      <alignment horizontal="center" vertical="top"/>
    </xf>
    <xf numFmtId="0" fontId="9" fillId="0" borderId="18" xfId="1" applyFont="1" applyBorder="1" applyAlignment="1">
      <alignment horizontal="center" vertical="top"/>
    </xf>
    <xf numFmtId="0" fontId="9" fillId="0" borderId="19" xfId="1" applyFont="1" applyBorder="1" applyAlignment="1">
      <alignment horizontal="center" vertical="top"/>
    </xf>
    <xf numFmtId="0" fontId="9" fillId="0" borderId="15" xfId="1" applyFont="1" applyBorder="1" applyAlignment="1">
      <alignment horizontal="center" vertical="top" wrapText="1"/>
    </xf>
    <xf numFmtId="0" fontId="9" fillId="0" borderId="0" xfId="1" applyFont="1" applyAlignment="1">
      <alignment horizontal="center" vertical="top" wrapText="1"/>
    </xf>
    <xf numFmtId="0" fontId="9" fillId="0" borderId="16" xfId="1" applyFont="1" applyBorder="1" applyAlignment="1">
      <alignment horizontal="center" vertical="top" wrapText="1"/>
    </xf>
    <xf numFmtId="0" fontId="2" fillId="0" borderId="0" xfId="1" applyFont="1" applyAlignment="1">
      <alignment horizontal="center"/>
    </xf>
    <xf numFmtId="0" fontId="14"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3" fillId="0" borderId="0" xfId="1" applyAlignment="1">
      <alignment vertical="center"/>
    </xf>
    <xf numFmtId="0" fontId="21" fillId="0" borderId="0" xfId="1" applyFont="1" applyAlignment="1">
      <alignment horizontal="center" wrapText="1"/>
    </xf>
    <xf numFmtId="0" fontId="10" fillId="0" borderId="0" xfId="1" applyFont="1" applyAlignment="1">
      <alignment horizontal="center"/>
    </xf>
    <xf numFmtId="0" fontId="29" fillId="0" borderId="0" xfId="1" applyFont="1" applyAlignment="1">
      <alignment horizontal="center" vertical="center"/>
    </xf>
    <xf numFmtId="0" fontId="30" fillId="0" borderId="0" xfId="1" applyFont="1" applyAlignment="1">
      <alignment horizontal="center"/>
    </xf>
    <xf numFmtId="0" fontId="11" fillId="0" borderId="23" xfId="1" applyFont="1" applyBorder="1" applyAlignment="1">
      <alignment horizontal="center" vertical="center"/>
    </xf>
    <xf numFmtId="0" fontId="11" fillId="0" borderId="22" xfId="1" applyFont="1" applyBorder="1" applyAlignment="1">
      <alignment horizontal="center" vertical="center"/>
    </xf>
    <xf numFmtId="0" fontId="11" fillId="0" borderId="21" xfId="1" applyFont="1" applyBorder="1" applyAlignment="1">
      <alignment horizontal="center" vertical="center"/>
    </xf>
    <xf numFmtId="0" fontId="11" fillId="0" borderId="4" xfId="1" applyFont="1" applyBorder="1" applyAlignment="1">
      <alignment horizontal="center" vertical="center"/>
    </xf>
    <xf numFmtId="0" fontId="11" fillId="0" borderId="5" xfId="1" applyFont="1" applyBorder="1" applyAlignment="1">
      <alignment horizontal="center" vertical="center"/>
    </xf>
    <xf numFmtId="0" fontId="32" fillId="0" borderId="37" xfId="1" applyFont="1" applyBorder="1" applyAlignment="1">
      <alignment horizontal="center" vertical="center" wrapText="1"/>
    </xf>
    <xf numFmtId="0" fontId="32" fillId="0" borderId="38" xfId="1" applyFont="1" applyBorder="1" applyAlignment="1">
      <alignment horizontal="center" vertical="center" wrapText="1"/>
    </xf>
    <xf numFmtId="0" fontId="10" fillId="0" borderId="37" xfId="1" applyFont="1" applyBorder="1" applyAlignment="1">
      <alignment horizontal="center" vertical="center"/>
    </xf>
    <xf numFmtId="0" fontId="10" fillId="0" borderId="38" xfId="1" applyFont="1" applyBorder="1" applyAlignment="1">
      <alignment horizontal="center" vertical="center"/>
    </xf>
    <xf numFmtId="0" fontId="10" fillId="0" borderId="37" xfId="1" applyFont="1" applyBorder="1" applyAlignment="1">
      <alignment horizontal="center" vertical="center" wrapText="1"/>
    </xf>
    <xf numFmtId="0" fontId="10" fillId="0" borderId="38" xfId="1" applyFont="1" applyBorder="1" applyAlignment="1">
      <alignment horizontal="center" vertical="center" wrapText="1"/>
    </xf>
    <xf numFmtId="0" fontId="10" fillId="0" borderId="37" xfId="1" applyFont="1" applyBorder="1" applyAlignment="1">
      <alignment horizontal="center" wrapText="1"/>
    </xf>
    <xf numFmtId="0" fontId="10" fillId="0" borderId="38" xfId="1" applyFont="1" applyBorder="1" applyAlignment="1">
      <alignment horizontal="center" wrapText="1"/>
    </xf>
    <xf numFmtId="0" fontId="11" fillId="0" borderId="0" xfId="1" applyFont="1" applyAlignment="1">
      <alignment horizontal="center"/>
    </xf>
    <xf numFmtId="0" fontId="32" fillId="0" borderId="0" xfId="1" applyFont="1" applyAlignment="1">
      <alignment horizontal="center"/>
    </xf>
    <xf numFmtId="0" fontId="31" fillId="0" borderId="0" xfId="1" applyFont="1" applyAlignment="1">
      <alignment horizontal="center" vertical="center"/>
    </xf>
    <xf numFmtId="0" fontId="15" fillId="0" borderId="0" xfId="1" applyFont="1" applyAlignment="1">
      <alignment horizontal="justify" vertical="center" wrapText="1"/>
    </xf>
    <xf numFmtId="0" fontId="15" fillId="0" borderId="0" xfId="1" applyFont="1" applyAlignment="1">
      <alignment horizontal="left" vertical="top" wrapText="1"/>
    </xf>
    <xf numFmtId="0" fontId="15" fillId="0" borderId="0" xfId="1" applyFont="1" applyAlignment="1">
      <alignment horizontal="left" vertical="center" wrapText="1"/>
    </xf>
    <xf numFmtId="0" fontId="18" fillId="0" borderId="0" xfId="1" applyFont="1" applyAlignment="1">
      <alignment horizontal="left" vertical="center" wrapText="1"/>
    </xf>
    <xf numFmtId="0" fontId="15" fillId="0" borderId="0" xfId="0" applyFont="1" applyAlignment="1">
      <alignment horizontal="justify" vertical="center" wrapText="1"/>
    </xf>
    <xf numFmtId="0" fontId="41" fillId="0" borderId="36" xfId="1" applyFont="1" applyBorder="1" applyAlignment="1">
      <alignment horizontal="left"/>
    </xf>
    <xf numFmtId="0" fontId="32" fillId="0" borderId="9" xfId="1" applyFont="1" applyBorder="1"/>
    <xf numFmtId="0" fontId="32" fillId="0" borderId="10" xfId="1" applyFont="1" applyBorder="1"/>
    <xf numFmtId="0" fontId="32" fillId="0" borderId="11" xfId="1" applyFont="1" applyBorder="1"/>
    <xf numFmtId="0" fontId="39" fillId="0" borderId="9" xfId="1" applyFont="1" applyBorder="1" applyAlignment="1">
      <alignment horizontal="left"/>
    </xf>
    <xf numFmtId="0" fontId="39" fillId="0" borderId="10" xfId="1" applyFont="1" applyBorder="1" applyAlignment="1">
      <alignment horizontal="left"/>
    </xf>
    <xf numFmtId="0" fontId="39" fillId="0" borderId="11" xfId="1" applyFont="1" applyBorder="1" applyAlignment="1">
      <alignment horizontal="left"/>
    </xf>
    <xf numFmtId="0" fontId="41" fillId="0" borderId="36" xfId="1" applyFont="1" applyBorder="1" applyAlignment="1">
      <alignment horizontal="center" vertical="center"/>
    </xf>
    <xf numFmtId="0" fontId="41" fillId="0" borderId="36" xfId="1" applyFont="1" applyBorder="1" applyAlignment="1">
      <alignment horizontal="center"/>
    </xf>
    <xf numFmtId="0" fontId="32" fillId="0" borderId="9" xfId="1" applyFont="1" applyBorder="1" applyAlignment="1">
      <alignment horizontal="left"/>
    </xf>
    <xf numFmtId="0" fontId="32" fillId="0" borderId="10" xfId="1" applyFont="1" applyBorder="1" applyAlignment="1">
      <alignment horizontal="left"/>
    </xf>
    <xf numFmtId="0" fontId="32" fillId="0" borderId="11" xfId="1" applyFont="1" applyBorder="1" applyAlignment="1">
      <alignment horizontal="left"/>
    </xf>
    <xf numFmtId="0" fontId="41" fillId="0" borderId="0" xfId="1" applyFont="1" applyAlignment="1">
      <alignment horizontal="right"/>
    </xf>
    <xf numFmtId="14" fontId="11" fillId="0" borderId="35" xfId="1" applyNumberFormat="1" applyFont="1" applyBorder="1" applyAlignment="1">
      <alignment horizontal="center"/>
    </xf>
    <xf numFmtId="14" fontId="11" fillId="0" borderId="33" xfId="1" applyNumberFormat="1" applyFont="1" applyBorder="1" applyAlignment="1">
      <alignment horizontal="center"/>
    </xf>
    <xf numFmtId="0" fontId="11" fillId="0" borderId="12" xfId="1" applyFont="1" applyBorder="1" applyAlignment="1">
      <alignment horizontal="center" vertical="center"/>
    </xf>
    <xf numFmtId="0" fontId="11" fillId="0" borderId="15" xfId="1" applyFont="1" applyBorder="1" applyAlignment="1">
      <alignment horizontal="center" vertical="center"/>
    </xf>
    <xf numFmtId="0" fontId="11" fillId="0" borderId="36" xfId="1" applyFont="1" applyBorder="1" applyAlignment="1">
      <alignment horizontal="center" vertical="center"/>
    </xf>
    <xf numFmtId="0" fontId="11" fillId="0" borderId="13" xfId="1" applyFont="1" applyBorder="1" applyAlignment="1">
      <alignment horizontal="center" vertical="center"/>
    </xf>
    <xf numFmtId="0" fontId="11" fillId="0" borderId="14" xfId="1" applyFont="1" applyBorder="1" applyAlignment="1">
      <alignment horizontal="center" vertical="center"/>
    </xf>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1" fillId="0" borderId="18" xfId="1" applyFont="1" applyBorder="1" applyAlignment="1">
      <alignment horizontal="center" vertical="center"/>
    </xf>
    <xf numFmtId="0" fontId="11" fillId="0" borderId="19" xfId="1" applyFont="1" applyBorder="1" applyAlignment="1">
      <alignment horizontal="center" vertical="center"/>
    </xf>
    <xf numFmtId="0" fontId="11" fillId="0" borderId="9" xfId="1" applyFont="1" applyBorder="1" applyAlignment="1">
      <alignment horizontal="center" vertical="center"/>
    </xf>
    <xf numFmtId="0" fontId="11" fillId="0" borderId="11" xfId="1" applyFont="1" applyBorder="1" applyAlignment="1">
      <alignment horizontal="center" vertical="center"/>
    </xf>
    <xf numFmtId="0" fontId="40" fillId="0" borderId="0" xfId="1" applyFont="1" applyAlignment="1">
      <alignment horizontal="center"/>
    </xf>
    <xf numFmtId="0" fontId="43" fillId="5" borderId="23" xfId="4" applyFont="1" applyFill="1" applyBorder="1" applyAlignment="1">
      <alignment horizontal="center" vertical="top" wrapText="1"/>
    </xf>
    <xf numFmtId="0" fontId="43" fillId="5" borderId="21" xfId="4" applyFont="1" applyFill="1" applyBorder="1" applyAlignment="1">
      <alignment horizontal="center" vertical="top" wrapText="1"/>
    </xf>
  </cellXfs>
  <cellStyles count="15">
    <cellStyle name="Hipervínculo 2" xfId="7" xr:uid="{00000000-0005-0000-0000-000000000000}"/>
    <cellStyle name="Hipervínculo 2 2" xfId="9" xr:uid="{A6C60D3A-C65B-4138-A52E-DCB9ACA0ABB4}"/>
    <cellStyle name="Millares" xfId="8" builtinId="3"/>
    <cellStyle name="Millares 2" xfId="3" xr:uid="{00000000-0005-0000-0000-000002000000}"/>
    <cellStyle name="Millares 2 2" xfId="12" xr:uid="{780D6767-4972-468E-9EB4-8F0591A8BB8F}"/>
    <cellStyle name="Moneda 2" xfId="2" xr:uid="{00000000-0005-0000-0000-000003000000}"/>
    <cellStyle name="Normal" xfId="0" builtinId="0"/>
    <cellStyle name="Normal 2" xfId="10" xr:uid="{5D146EB7-1E18-4F6D-86D7-25BE3347F2EC}"/>
    <cellStyle name="Normal 2 2" xfId="4" xr:uid="{00000000-0005-0000-0000-000005000000}"/>
    <cellStyle name="Normal 3" xfId="11" xr:uid="{753DBB60-D48A-4573-B69B-F58C441C722A}"/>
    <cellStyle name="Normal 3 2" xfId="13" xr:uid="{9BA43E05-CF14-4F47-B0E7-30816BCC92DD}"/>
    <cellStyle name="Normal 4" xfId="1" xr:uid="{00000000-0005-0000-0000-000006000000}"/>
    <cellStyle name="Normal 4 2" xfId="5" xr:uid="{00000000-0005-0000-0000-000007000000}"/>
    <cellStyle name="Porcentaje" xfId="14" builtinId="5"/>
    <cellStyle name="Porcentaje 2" xfId="6" xr:uid="{00000000-0005-0000-0000-000008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0</xdr:colOff>
      <xdr:row>34</xdr:row>
      <xdr:rowOff>63500</xdr:rowOff>
    </xdr:from>
    <xdr:to>
      <xdr:col>6</xdr:col>
      <xdr:colOff>0</xdr:colOff>
      <xdr:row>39</xdr:row>
      <xdr:rowOff>149371</xdr:rowOff>
    </xdr:to>
    <xdr:sp macro="" textlink="">
      <xdr:nvSpPr>
        <xdr:cNvPr id="2" name="CuadroTexto 1">
          <a:extLst>
            <a:ext uri="{FF2B5EF4-FFF2-40B4-BE49-F238E27FC236}">
              <a16:creationId xmlns:a16="http://schemas.microsoft.com/office/drawing/2014/main" id="{00000000-0008-0000-0500-000002000000}"/>
            </a:ext>
          </a:extLst>
        </xdr:cNvPr>
        <xdr:cNvSpPr txBox="1"/>
      </xdr:nvSpPr>
      <xdr:spPr>
        <a:xfrm>
          <a:off x="6143625" y="6521450"/>
          <a:ext cx="0" cy="1019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PEREA MIGUEL</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CONTADOR PUBLICO</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M.P.  1144 - CPCEJ</a:t>
          </a:r>
          <a:endParaRPr lang="es-AR" sz="1200">
            <a:effectLst/>
            <a:latin typeface="Times New Roman" panose="02020603050405020304" pitchFamily="18" charset="0"/>
            <a:ea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297656</xdr:colOff>
      <xdr:row>19</xdr:row>
      <xdr:rowOff>182576</xdr:rowOff>
    </xdr:from>
    <xdr:to>
      <xdr:col>2</xdr:col>
      <xdr:colOff>632171</xdr:colOff>
      <xdr:row>23</xdr:row>
      <xdr:rowOff>3569</xdr:rowOff>
    </xdr:to>
    <xdr:sp macro="" textlink="">
      <xdr:nvSpPr>
        <xdr:cNvPr id="2" name="CuadroTexto 1">
          <a:extLst>
            <a:ext uri="{FF2B5EF4-FFF2-40B4-BE49-F238E27FC236}">
              <a16:creationId xmlns:a16="http://schemas.microsoft.com/office/drawing/2014/main" id="{00000000-0008-0000-0800-000002000000}"/>
            </a:ext>
          </a:extLst>
        </xdr:cNvPr>
        <xdr:cNvSpPr txBox="1"/>
      </xdr:nvSpPr>
      <xdr:spPr>
        <a:xfrm>
          <a:off x="297656" y="3373451"/>
          <a:ext cx="1858515" cy="487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latin typeface="+mn-lt"/>
              <a:ea typeface="Times New Roman" panose="02020603050405020304" pitchFamily="18" charset="0"/>
              <a:cs typeface="Times New Roman" panose="02020603050405020304" pitchFamily="18" charset="0"/>
            </a:rPr>
            <a:t>MAMANÍ</a:t>
          </a:r>
          <a:r>
            <a:rPr lang="es-AR" sz="900" b="1" baseline="0">
              <a:solidFill>
                <a:srgbClr val="000000"/>
              </a:solidFill>
              <a:effectLst/>
              <a:latin typeface="+mn-lt"/>
              <a:ea typeface="Times New Roman" panose="02020603050405020304" pitchFamily="18" charset="0"/>
              <a:cs typeface="Times New Roman" panose="02020603050405020304" pitchFamily="18" charset="0"/>
            </a:rPr>
            <a:t> LEANDRO DARÍO</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CONTADOR PÚBLICO</a:t>
          </a:r>
          <a:endParaRPr lang="es-AR" sz="1200">
            <a:effectLst/>
            <a:latin typeface="Times New Roman" panose="02020603050405020304" pitchFamily="18" charset="0"/>
            <a:ea typeface="Times New Roman" panose="02020603050405020304" pitchFamily="18" charset="0"/>
          </a:endParaRPr>
        </a:p>
        <a:p>
          <a:pPr algn="ctr">
            <a:spcAft>
              <a:spcPts val="0"/>
            </a:spcAft>
          </a:pPr>
          <a:r>
            <a:rPr lang="es-AR" sz="900">
              <a:solidFill>
                <a:srgbClr val="000000"/>
              </a:solidFill>
              <a:effectLst/>
              <a:ea typeface="Times New Roman" panose="02020603050405020304" pitchFamily="18" charset="0"/>
              <a:cs typeface="Times New Roman" panose="02020603050405020304" pitchFamily="18" charset="0"/>
            </a:rPr>
            <a:t>M.P.  1970 - CPCEJ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5</xdr:col>
      <xdr:colOff>36961</xdr:colOff>
      <xdr:row>19</xdr:row>
      <xdr:rowOff>142875</xdr:rowOff>
    </xdr:from>
    <xdr:to>
      <xdr:col>8</xdr:col>
      <xdr:colOff>159545</xdr:colOff>
      <xdr:row>22</xdr:row>
      <xdr:rowOff>154368</xdr:rowOff>
    </xdr:to>
    <xdr:sp macro="" textlink="">
      <xdr:nvSpPr>
        <xdr:cNvPr id="3" name="CuadroTexto 1">
          <a:extLst>
            <a:ext uri="{FF2B5EF4-FFF2-40B4-BE49-F238E27FC236}">
              <a16:creationId xmlns:a16="http://schemas.microsoft.com/office/drawing/2014/main" id="{00000000-0008-0000-0800-000003000000}"/>
            </a:ext>
          </a:extLst>
        </xdr:cNvPr>
        <xdr:cNvSpPr txBox="1"/>
      </xdr:nvSpPr>
      <xdr:spPr>
        <a:xfrm>
          <a:off x="3846961" y="3352800"/>
          <a:ext cx="2408584" cy="497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9</xdr:col>
      <xdr:colOff>85725</xdr:colOff>
      <xdr:row>19</xdr:row>
      <xdr:rowOff>104775</xdr:rowOff>
    </xdr:from>
    <xdr:to>
      <xdr:col>10</xdr:col>
      <xdr:colOff>678393</xdr:colOff>
      <xdr:row>23</xdr:row>
      <xdr:rowOff>40068</xdr:rowOff>
    </xdr:to>
    <xdr:sp macro="" textlink="">
      <xdr:nvSpPr>
        <xdr:cNvPr id="6" name="CuadroTexto 1">
          <a:extLst>
            <a:ext uri="{FF2B5EF4-FFF2-40B4-BE49-F238E27FC236}">
              <a16:creationId xmlns:a16="http://schemas.microsoft.com/office/drawing/2014/main" id="{00000000-0008-0000-0800-000006000000}"/>
            </a:ext>
          </a:extLst>
        </xdr:cNvPr>
        <xdr:cNvSpPr txBox="1"/>
      </xdr:nvSpPr>
      <xdr:spPr>
        <a:xfrm>
          <a:off x="6943725" y="3314700"/>
          <a:ext cx="1354668"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ESTEBAN D.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Tesorero</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742950</xdr:colOff>
      <xdr:row>23</xdr:row>
      <xdr:rowOff>187686</xdr:rowOff>
    </xdr:from>
    <xdr:to>
      <xdr:col>2</xdr:col>
      <xdr:colOff>9671</xdr:colOff>
      <xdr:row>27</xdr:row>
      <xdr:rowOff>8679</xdr:rowOff>
    </xdr:to>
    <xdr:sp macro="" textlink="">
      <xdr:nvSpPr>
        <xdr:cNvPr id="3" name="CuadroTexto 1">
          <a:extLst>
            <a:ext uri="{FF2B5EF4-FFF2-40B4-BE49-F238E27FC236}">
              <a16:creationId xmlns:a16="http://schemas.microsoft.com/office/drawing/2014/main" id="{00000000-0008-0000-0A00-000003000000}"/>
            </a:ext>
          </a:extLst>
        </xdr:cNvPr>
        <xdr:cNvSpPr txBox="1"/>
      </xdr:nvSpPr>
      <xdr:spPr>
        <a:xfrm>
          <a:off x="1866900" y="6083661"/>
          <a:ext cx="1657496"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1"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2276475</xdr:colOff>
      <xdr:row>24</xdr:row>
      <xdr:rowOff>13854</xdr:rowOff>
    </xdr:from>
    <xdr:to>
      <xdr:col>3</xdr:col>
      <xdr:colOff>1830</xdr:colOff>
      <xdr:row>27</xdr:row>
      <xdr:rowOff>25347</xdr:rowOff>
    </xdr:to>
    <xdr:sp macro="" textlink="">
      <xdr:nvSpPr>
        <xdr:cNvPr id="4" name="CuadroTexto 1">
          <a:extLst>
            <a:ext uri="{FF2B5EF4-FFF2-40B4-BE49-F238E27FC236}">
              <a16:creationId xmlns:a16="http://schemas.microsoft.com/office/drawing/2014/main" id="{00000000-0008-0000-0A00-000004000000}"/>
            </a:ext>
          </a:extLst>
        </xdr:cNvPr>
        <xdr:cNvSpPr txBox="1"/>
      </xdr:nvSpPr>
      <xdr:spPr>
        <a:xfrm>
          <a:off x="3400425" y="6100329"/>
          <a:ext cx="1516305"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NELY C.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Tesorera</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742950</xdr:colOff>
      <xdr:row>24</xdr:row>
      <xdr:rowOff>187686</xdr:rowOff>
    </xdr:from>
    <xdr:to>
      <xdr:col>2</xdr:col>
      <xdr:colOff>9671</xdr:colOff>
      <xdr:row>28</xdr:row>
      <xdr:rowOff>8679</xdr:rowOff>
    </xdr:to>
    <xdr:sp macro="" textlink="">
      <xdr:nvSpPr>
        <xdr:cNvPr id="6" name="CuadroTexto 1">
          <a:extLst>
            <a:ext uri="{FF2B5EF4-FFF2-40B4-BE49-F238E27FC236}">
              <a16:creationId xmlns:a16="http://schemas.microsoft.com/office/drawing/2014/main" id="{00000000-0008-0000-0A00-000006000000}"/>
            </a:ext>
          </a:extLst>
        </xdr:cNvPr>
        <xdr:cNvSpPr txBox="1"/>
      </xdr:nvSpPr>
      <xdr:spPr>
        <a:xfrm>
          <a:off x="1866900" y="6083661"/>
          <a:ext cx="1657496"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a:solidFill>
                <a:srgbClr val="000000"/>
              </a:solidFill>
              <a:effectLst/>
              <a:ea typeface="Times New Roman" panose="02020603050405020304" pitchFamily="18" charset="0"/>
              <a:cs typeface="Times New Roman" panose="02020603050405020304" pitchFamily="18" charset="0"/>
            </a:rPr>
            <a:t>PABLO</a:t>
          </a:r>
          <a:r>
            <a:rPr lang="es-AR" sz="900" b="1" baseline="0">
              <a:solidFill>
                <a:srgbClr val="000000"/>
              </a:solidFill>
              <a:effectLst/>
              <a:ea typeface="Times New Roman" panose="02020603050405020304" pitchFamily="18" charset="0"/>
              <a:cs typeface="Times New Roman" panose="02020603050405020304" pitchFamily="18" charset="0"/>
            </a:rPr>
            <a:t> G. ARAMBURU </a:t>
          </a:r>
          <a:br>
            <a:rPr lang="es-AR" sz="900" b="1" baseline="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PRESIDENTE</a:t>
          </a:r>
          <a:br>
            <a:rPr lang="es-AR" sz="900">
              <a:solidFill>
                <a:srgbClr val="000000"/>
              </a:solidFill>
              <a:effectLst/>
              <a:ea typeface="Times New Roman" panose="02020603050405020304" pitchFamily="18" charset="0"/>
              <a:cs typeface="Times New Roman" panose="02020603050405020304" pitchFamily="18" charset="0"/>
            </a:rPr>
          </a:br>
          <a:r>
            <a:rPr lang="es-AR" sz="900">
              <a:solidFill>
                <a:srgbClr val="000000"/>
              </a:solidFill>
              <a:effectLst/>
              <a:ea typeface="Times New Roman" panose="02020603050405020304" pitchFamily="18" charset="0"/>
              <a:cs typeface="Times New Roman" panose="02020603050405020304" pitchFamily="18" charset="0"/>
            </a:rPr>
            <a:t>C.A.B.J.</a:t>
          </a:r>
          <a:endParaRPr lang="es-AR" sz="1200">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2276475</xdr:colOff>
      <xdr:row>25</xdr:row>
      <xdr:rowOff>13854</xdr:rowOff>
    </xdr:from>
    <xdr:to>
      <xdr:col>3</xdr:col>
      <xdr:colOff>1830</xdr:colOff>
      <xdr:row>28</xdr:row>
      <xdr:rowOff>25347</xdr:rowOff>
    </xdr:to>
    <xdr:sp macro="" textlink="">
      <xdr:nvSpPr>
        <xdr:cNvPr id="7" name="CuadroTexto 1">
          <a:extLst>
            <a:ext uri="{FF2B5EF4-FFF2-40B4-BE49-F238E27FC236}">
              <a16:creationId xmlns:a16="http://schemas.microsoft.com/office/drawing/2014/main" id="{00000000-0008-0000-0A00-000007000000}"/>
            </a:ext>
          </a:extLst>
        </xdr:cNvPr>
        <xdr:cNvSpPr txBox="1"/>
      </xdr:nvSpPr>
      <xdr:spPr>
        <a:xfrm>
          <a:off x="3400425" y="6100329"/>
          <a:ext cx="1516305" cy="582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AR" sz="900" b="1" baseline="0">
              <a:solidFill>
                <a:srgbClr val="000000"/>
              </a:solidFill>
              <a:effectLst/>
              <a:ea typeface="Times New Roman" panose="02020603050405020304" pitchFamily="18" charset="0"/>
              <a:cs typeface="Times New Roman" panose="02020603050405020304" pitchFamily="18" charset="0"/>
            </a:rPr>
            <a:t>NELY C. PIMENTEL</a:t>
          </a:r>
          <a:br>
            <a:rPr lang="es-AR" sz="900" baseline="0">
              <a:solidFill>
                <a:srgbClr val="000000"/>
              </a:solidFill>
              <a:effectLst/>
              <a:ea typeface="Times New Roman" panose="02020603050405020304" pitchFamily="18" charset="0"/>
              <a:cs typeface="Times New Roman" panose="02020603050405020304" pitchFamily="18" charset="0"/>
            </a:rPr>
          </a:br>
          <a:r>
            <a:rPr lang="es-AR" sz="900" baseline="0">
              <a:solidFill>
                <a:sysClr val="windowText" lastClr="000000"/>
              </a:solidFill>
              <a:effectLst/>
              <a:ea typeface="Times New Roman" panose="02020603050405020304" pitchFamily="18" charset="0"/>
              <a:cs typeface="Times New Roman" panose="02020603050405020304" pitchFamily="18" charset="0"/>
            </a:rPr>
            <a:t>Tesorera</a:t>
          </a:r>
          <a:endParaRPr lang="es-AR" sz="12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23</xdr:row>
      <xdr:rowOff>93367</xdr:rowOff>
    </xdr:to>
    <xdr:pic>
      <xdr:nvPicPr>
        <xdr:cNvPr id="3" name="Imagen 2">
          <a:extLst>
            <a:ext uri="{FF2B5EF4-FFF2-40B4-BE49-F238E27FC236}">
              <a16:creationId xmlns:a16="http://schemas.microsoft.com/office/drawing/2014/main" id="{C0EA060C-546E-B4D1-8377-B01ADA7CBA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772400" cy="44748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Mi%20unidad\Asocia%20Consultora\05%20-%20Capacitaciones%20Empresariales\Excel%20-%20Conciencia%20Unju\Clase%201%20-%202024\Vinculos%20Entre%20Libros\2022\EECC%20LA%20MONA%202022%20-%20HOMOGENEO.xlsx" TargetMode="External"/><Relationship Id="rId1" Type="http://schemas.openxmlformats.org/officeDocument/2006/relationships/externalLinkPath" Target="/Mi%20unidad/Asocia%20Consultora/05%20-%20Capacitaciones%20Empresariales/Excel%20-%20Conciencia%20Unju/Clase%201%20-%202024/Vinculos%20Entre%20Libros/2022/EECC%20LA%20MONA%202022%20-%20HOMOGENE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entas"/>
      <sheetName val="CARATULAS"/>
      <sheetName val="ESP"/>
      <sheetName val="EERR"/>
      <sheetName val="EEPN "/>
      <sheetName val="EFE"/>
      <sheetName val="NOTA 1 "/>
      <sheetName val="ANEXO I - BU"/>
      <sheetName val="ANEXO II - ING"/>
      <sheetName val="ANEXO III - GASTOS "/>
      <sheetName val="SS Y SS"/>
      <sheetName val="ipc empalme ipim "/>
    </sheetNames>
    <sheetDataSet>
      <sheetData sheetId="0"/>
      <sheetData sheetId="1"/>
      <sheetData sheetId="2"/>
      <sheetData sheetId="3">
        <row r="20">
          <cell r="C20">
            <v>-499481.71344407438</v>
          </cell>
        </row>
        <row r="24">
          <cell r="C24">
            <v>-355686.62699999998</v>
          </cell>
        </row>
      </sheetData>
      <sheetData sheetId="4"/>
      <sheetData sheetId="5">
        <row r="11">
          <cell r="E11">
            <v>1285622.0900000001</v>
          </cell>
        </row>
      </sheetData>
      <sheetData sheetId="6">
        <row r="39">
          <cell r="E39">
            <v>796710</v>
          </cell>
        </row>
        <row r="40">
          <cell r="E40">
            <v>488912.09</v>
          </cell>
        </row>
        <row r="47">
          <cell r="E47">
            <v>355686.62699999998</v>
          </cell>
        </row>
      </sheetData>
      <sheetData sheetId="7"/>
      <sheetData sheetId="8">
        <row r="9">
          <cell r="H9">
            <v>402399.03621622367</v>
          </cell>
        </row>
        <row r="10">
          <cell r="H10">
            <v>1207197.1086486711</v>
          </cell>
        </row>
        <row r="11">
          <cell r="H11">
            <v>134133.01207207455</v>
          </cell>
        </row>
      </sheetData>
      <sheetData sheetId="9">
        <row r="8">
          <cell r="E8">
            <v>11589.092243027242</v>
          </cell>
        </row>
        <row r="9">
          <cell r="E9">
            <v>22802.612052252673</v>
          </cell>
        </row>
        <row r="10">
          <cell r="E10">
            <v>41312.967718198961</v>
          </cell>
        </row>
        <row r="11">
          <cell r="E11">
            <v>48086.684827838726</v>
          </cell>
        </row>
        <row r="12">
          <cell r="E12">
            <v>23202.207708516591</v>
          </cell>
        </row>
        <row r="13">
          <cell r="E13">
            <v>6199.6278179712863</v>
          </cell>
        </row>
        <row r="14">
          <cell r="E14">
            <v>225.34346028108524</v>
          </cell>
        </row>
      </sheetData>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2"/>
  <sheetViews>
    <sheetView workbookViewId="0">
      <selection activeCell="D22" sqref="D22:D23"/>
    </sheetView>
  </sheetViews>
  <sheetFormatPr baseColWidth="10" defaultColWidth="9.140625" defaultRowHeight="12.75" outlineLevelRow="2" x14ac:dyDescent="0.2"/>
  <cols>
    <col min="1" max="1" width="9.140625" style="30" customWidth="1"/>
    <col min="2" max="2" width="24.5703125" style="30" bestFit="1" customWidth="1"/>
    <col min="3" max="3" width="15.42578125" style="30" bestFit="1" customWidth="1"/>
    <col min="4" max="4" width="21.5703125" style="30" bestFit="1" customWidth="1"/>
    <col min="5" max="5" width="11.5703125" style="30" bestFit="1" customWidth="1"/>
    <col min="6" max="6" width="12.140625" style="30" bestFit="1" customWidth="1"/>
    <col min="7" max="16384" width="9.140625" style="30"/>
  </cols>
  <sheetData>
    <row r="1" spans="1:6" x14ac:dyDescent="0.2">
      <c r="A1" s="203" t="s">
        <v>237</v>
      </c>
      <c r="B1" s="203" t="s">
        <v>236</v>
      </c>
      <c r="C1" s="203" t="s">
        <v>235</v>
      </c>
      <c r="D1" s="203" t="s">
        <v>234</v>
      </c>
      <c r="E1" s="203" t="s">
        <v>233</v>
      </c>
      <c r="F1" s="203" t="s">
        <v>232</v>
      </c>
    </row>
    <row r="2" spans="1:6" outlineLevel="2" x14ac:dyDescent="0.2">
      <c r="A2" s="203">
        <v>1</v>
      </c>
      <c r="B2" s="203" t="s">
        <v>231</v>
      </c>
      <c r="C2" s="203" t="s">
        <v>181</v>
      </c>
      <c r="D2" s="203" t="s">
        <v>180</v>
      </c>
      <c r="E2" s="203">
        <v>600</v>
      </c>
      <c r="F2" s="203">
        <v>600</v>
      </c>
    </row>
    <row r="3" spans="1:6" outlineLevel="2" x14ac:dyDescent="0.2">
      <c r="A3" s="203">
        <v>1</v>
      </c>
      <c r="B3" s="203" t="s">
        <v>230</v>
      </c>
      <c r="C3" s="203" t="s">
        <v>181</v>
      </c>
      <c r="D3" s="203" t="s">
        <v>180</v>
      </c>
      <c r="E3" s="203">
        <v>1100</v>
      </c>
      <c r="F3" s="203">
        <v>1100</v>
      </c>
    </row>
    <row r="4" spans="1:6" outlineLevel="2" x14ac:dyDescent="0.2">
      <c r="A4" s="203">
        <v>1</v>
      </c>
      <c r="B4" s="203" t="s">
        <v>229</v>
      </c>
      <c r="C4" s="203" t="s">
        <v>181</v>
      </c>
      <c r="D4" s="203" t="s">
        <v>180</v>
      </c>
      <c r="E4" s="203">
        <v>600</v>
      </c>
      <c r="F4" s="203">
        <v>600</v>
      </c>
    </row>
    <row r="5" spans="1:6" outlineLevel="2" x14ac:dyDescent="0.2">
      <c r="A5" s="203">
        <v>1</v>
      </c>
      <c r="B5" s="203" t="s">
        <v>228</v>
      </c>
      <c r="C5" s="203" t="s">
        <v>181</v>
      </c>
      <c r="D5" s="203" t="s">
        <v>180</v>
      </c>
      <c r="E5" s="203">
        <v>1100</v>
      </c>
      <c r="F5" s="203">
        <v>1100</v>
      </c>
    </row>
    <row r="6" spans="1:6" outlineLevel="2" x14ac:dyDescent="0.2">
      <c r="A6" s="203">
        <v>1</v>
      </c>
      <c r="B6" s="203" t="s">
        <v>227</v>
      </c>
      <c r="C6" s="203" t="s">
        <v>181</v>
      </c>
      <c r="D6" s="203" t="s">
        <v>180</v>
      </c>
      <c r="E6" s="203">
        <v>600</v>
      </c>
      <c r="F6" s="203">
        <v>600</v>
      </c>
    </row>
    <row r="7" spans="1:6" outlineLevel="2" x14ac:dyDescent="0.2">
      <c r="A7" s="203">
        <v>1</v>
      </c>
      <c r="B7" s="203" t="s">
        <v>226</v>
      </c>
      <c r="C7" s="203" t="s">
        <v>181</v>
      </c>
      <c r="D7" s="203" t="s">
        <v>180</v>
      </c>
      <c r="E7" s="203">
        <v>600</v>
      </c>
      <c r="F7" s="203">
        <v>600</v>
      </c>
    </row>
    <row r="8" spans="1:6" outlineLevel="2" x14ac:dyDescent="0.2">
      <c r="A8" s="203">
        <v>1</v>
      </c>
      <c r="B8" s="203" t="s">
        <v>225</v>
      </c>
      <c r="C8" s="203" t="s">
        <v>181</v>
      </c>
      <c r="D8" s="203" t="s">
        <v>180</v>
      </c>
      <c r="E8" s="203">
        <v>1100</v>
      </c>
      <c r="F8" s="203">
        <v>1100</v>
      </c>
    </row>
    <row r="9" spans="1:6" outlineLevel="2" x14ac:dyDescent="0.2">
      <c r="A9" s="203">
        <v>1</v>
      </c>
      <c r="B9" s="203" t="s">
        <v>224</v>
      </c>
      <c r="C9" s="203" t="s">
        <v>181</v>
      </c>
      <c r="D9" s="203" t="s">
        <v>180</v>
      </c>
      <c r="E9" s="203">
        <v>600</v>
      </c>
      <c r="F9" s="203">
        <v>600</v>
      </c>
    </row>
    <row r="10" spans="1:6" outlineLevel="2" x14ac:dyDescent="0.2">
      <c r="A10" s="203">
        <v>1</v>
      </c>
      <c r="B10" s="203" t="s">
        <v>223</v>
      </c>
      <c r="C10" s="203" t="s">
        <v>181</v>
      </c>
      <c r="D10" s="203" t="s">
        <v>180</v>
      </c>
      <c r="E10" s="203">
        <v>1200</v>
      </c>
      <c r="F10" s="203">
        <v>1200</v>
      </c>
    </row>
    <row r="11" spans="1:6" outlineLevel="2" x14ac:dyDescent="0.2">
      <c r="A11" s="203">
        <v>1</v>
      </c>
      <c r="B11" s="203" t="s">
        <v>222</v>
      </c>
      <c r="C11" s="203" t="s">
        <v>181</v>
      </c>
      <c r="D11" s="203" t="s">
        <v>180</v>
      </c>
      <c r="E11" s="203">
        <v>800</v>
      </c>
      <c r="F11" s="203">
        <v>800</v>
      </c>
    </row>
    <row r="12" spans="1:6" outlineLevel="2" x14ac:dyDescent="0.2">
      <c r="A12" s="203">
        <v>1</v>
      </c>
      <c r="B12" s="203" t="s">
        <v>221</v>
      </c>
      <c r="C12" s="203" t="s">
        <v>181</v>
      </c>
      <c r="D12" s="203" t="s">
        <v>180</v>
      </c>
      <c r="E12" s="203">
        <v>1600</v>
      </c>
      <c r="F12" s="203">
        <v>1600</v>
      </c>
    </row>
    <row r="13" spans="1:6" outlineLevel="2" x14ac:dyDescent="0.2">
      <c r="A13" s="203">
        <v>1</v>
      </c>
      <c r="B13" s="203" t="s">
        <v>220</v>
      </c>
      <c r="C13" s="203" t="s">
        <v>181</v>
      </c>
      <c r="D13" s="203" t="s">
        <v>180</v>
      </c>
      <c r="E13" s="203">
        <v>1600</v>
      </c>
      <c r="F13" s="203">
        <v>1600</v>
      </c>
    </row>
    <row r="14" spans="1:6" outlineLevel="2" x14ac:dyDescent="0.2">
      <c r="A14" s="203">
        <v>1</v>
      </c>
      <c r="B14" s="203" t="s">
        <v>219</v>
      </c>
      <c r="C14" s="203" t="s">
        <v>181</v>
      </c>
      <c r="D14" s="203" t="s">
        <v>180</v>
      </c>
      <c r="E14" s="203">
        <v>800</v>
      </c>
      <c r="F14" s="203">
        <v>800</v>
      </c>
    </row>
    <row r="15" spans="1:6" outlineLevel="2" x14ac:dyDescent="0.2">
      <c r="A15" s="203">
        <v>1</v>
      </c>
      <c r="B15" s="203" t="s">
        <v>218</v>
      </c>
      <c r="C15" s="203" t="s">
        <v>181</v>
      </c>
      <c r="D15" s="203" t="s">
        <v>206</v>
      </c>
      <c r="E15" s="203">
        <v>21000</v>
      </c>
      <c r="F15" s="203">
        <v>21000</v>
      </c>
    </row>
    <row r="16" spans="1:6" outlineLevel="1" x14ac:dyDescent="0.2">
      <c r="A16" s="230" t="s">
        <v>217</v>
      </c>
      <c r="B16" s="203"/>
      <c r="C16" s="203"/>
      <c r="D16" s="203"/>
      <c r="E16" s="203"/>
      <c r="F16" s="203">
        <f>SUBTOTAL(9,F2:F15)</f>
        <v>33300</v>
      </c>
    </row>
    <row r="17" spans="1:6" outlineLevel="2" x14ac:dyDescent="0.2">
      <c r="A17" s="203">
        <v>2</v>
      </c>
      <c r="B17" s="203" t="s">
        <v>216</v>
      </c>
      <c r="C17" s="203" t="s">
        <v>181</v>
      </c>
      <c r="D17" s="203" t="s">
        <v>206</v>
      </c>
      <c r="E17" s="203">
        <v>21000</v>
      </c>
      <c r="F17" s="203">
        <v>21000</v>
      </c>
    </row>
    <row r="18" spans="1:6" outlineLevel="1" x14ac:dyDescent="0.2">
      <c r="A18" s="230" t="s">
        <v>215</v>
      </c>
      <c r="B18" s="203"/>
      <c r="C18" s="203"/>
      <c r="D18" s="203"/>
      <c r="E18" s="203"/>
      <c r="F18" s="203">
        <f>SUBTOTAL(9,F17:F17)</f>
        <v>21000</v>
      </c>
    </row>
    <row r="19" spans="1:6" outlineLevel="2" x14ac:dyDescent="0.2">
      <c r="A19" s="203">
        <v>3</v>
      </c>
      <c r="B19" s="203" t="s">
        <v>214</v>
      </c>
      <c r="C19" s="203" t="s">
        <v>181</v>
      </c>
      <c r="D19" s="203" t="s">
        <v>206</v>
      </c>
      <c r="E19" s="203">
        <v>21000</v>
      </c>
      <c r="F19" s="203">
        <v>21000</v>
      </c>
    </row>
    <row r="20" spans="1:6" outlineLevel="1" x14ac:dyDescent="0.2">
      <c r="A20" s="230" t="s">
        <v>213</v>
      </c>
      <c r="B20" s="203"/>
      <c r="C20" s="203"/>
      <c r="D20" s="203"/>
      <c r="E20" s="203"/>
      <c r="F20" s="203">
        <f>SUBTOTAL(9,F19:F19)</f>
        <v>21000</v>
      </c>
    </row>
    <row r="21" spans="1:6" outlineLevel="2" x14ac:dyDescent="0.2">
      <c r="A21" s="203">
        <v>6</v>
      </c>
      <c r="B21" s="203" t="s">
        <v>212</v>
      </c>
      <c r="C21" s="203" t="s">
        <v>181</v>
      </c>
      <c r="D21" s="203" t="s">
        <v>206</v>
      </c>
      <c r="E21" s="203">
        <v>63000</v>
      </c>
      <c r="F21" s="203">
        <v>63000</v>
      </c>
    </row>
    <row r="22" spans="1:6" outlineLevel="1" x14ac:dyDescent="0.2">
      <c r="A22" s="230" t="s">
        <v>211</v>
      </c>
      <c r="B22" s="203"/>
      <c r="C22" s="203"/>
      <c r="D22" s="203"/>
      <c r="E22" s="203"/>
      <c r="F22" s="203">
        <f>SUBTOTAL(9,F21:F21)</f>
        <v>63000</v>
      </c>
    </row>
    <row r="23" spans="1:6" outlineLevel="2" x14ac:dyDescent="0.2">
      <c r="A23" s="203">
        <v>8</v>
      </c>
      <c r="B23" s="203" t="s">
        <v>210</v>
      </c>
      <c r="C23" s="203" t="s">
        <v>181</v>
      </c>
      <c r="D23" s="203" t="s">
        <v>206</v>
      </c>
      <c r="E23" s="203">
        <v>42000</v>
      </c>
      <c r="F23" s="203">
        <v>42000</v>
      </c>
    </row>
    <row r="24" spans="1:6" outlineLevel="1" x14ac:dyDescent="0.2">
      <c r="A24" s="230" t="s">
        <v>209</v>
      </c>
      <c r="B24" s="203"/>
      <c r="C24" s="203"/>
      <c r="D24" s="203"/>
      <c r="E24" s="203"/>
      <c r="F24" s="203">
        <f>SUBTOTAL(9,F23:F23)</f>
        <v>42000</v>
      </c>
    </row>
    <row r="25" spans="1:6" outlineLevel="2" x14ac:dyDescent="0.2">
      <c r="A25" s="203">
        <v>9</v>
      </c>
      <c r="B25" s="203" t="s">
        <v>208</v>
      </c>
      <c r="C25" s="203" t="s">
        <v>181</v>
      </c>
      <c r="D25" s="203" t="s">
        <v>180</v>
      </c>
      <c r="E25" s="203">
        <v>1600</v>
      </c>
      <c r="F25" s="203">
        <v>1600</v>
      </c>
    </row>
    <row r="26" spans="1:6" outlineLevel="2" x14ac:dyDescent="0.2">
      <c r="A26" s="203">
        <v>9</v>
      </c>
      <c r="B26" s="203" t="s">
        <v>207</v>
      </c>
      <c r="C26" s="203" t="s">
        <v>181</v>
      </c>
      <c r="D26" s="203" t="s">
        <v>206</v>
      </c>
      <c r="E26" s="203">
        <v>21000</v>
      </c>
      <c r="F26" s="203">
        <v>21000</v>
      </c>
    </row>
    <row r="27" spans="1:6" outlineLevel="1" x14ac:dyDescent="0.2">
      <c r="A27" s="230" t="s">
        <v>205</v>
      </c>
      <c r="B27" s="203"/>
      <c r="C27" s="203"/>
      <c r="D27" s="203"/>
      <c r="E27" s="203"/>
      <c r="F27" s="203">
        <f>SUBTOTAL(9,F25:F26)</f>
        <v>22600</v>
      </c>
    </row>
    <row r="28" spans="1:6" outlineLevel="2" x14ac:dyDescent="0.2">
      <c r="A28" s="203">
        <v>10</v>
      </c>
      <c r="B28" s="203" t="s">
        <v>204</v>
      </c>
      <c r="C28" s="203" t="s">
        <v>181</v>
      </c>
      <c r="D28" s="203" t="s">
        <v>180</v>
      </c>
      <c r="E28" s="203">
        <v>1600</v>
      </c>
      <c r="F28" s="203">
        <v>1600</v>
      </c>
    </row>
    <row r="29" spans="1:6" outlineLevel="2" x14ac:dyDescent="0.2">
      <c r="A29" s="203">
        <v>10</v>
      </c>
      <c r="B29" s="203" t="s">
        <v>203</v>
      </c>
      <c r="C29" s="203" t="s">
        <v>181</v>
      </c>
      <c r="D29" s="203" t="s">
        <v>180</v>
      </c>
      <c r="E29" s="203">
        <v>1600</v>
      </c>
      <c r="F29" s="203">
        <v>1600</v>
      </c>
    </row>
    <row r="30" spans="1:6" outlineLevel="2" x14ac:dyDescent="0.2">
      <c r="A30" s="203">
        <v>10</v>
      </c>
      <c r="B30" s="203" t="s">
        <v>202</v>
      </c>
      <c r="C30" s="203" t="s">
        <v>181</v>
      </c>
      <c r="D30" s="203" t="s">
        <v>180</v>
      </c>
      <c r="E30" s="203">
        <v>800</v>
      </c>
      <c r="F30" s="203">
        <v>800</v>
      </c>
    </row>
    <row r="31" spans="1:6" outlineLevel="2" x14ac:dyDescent="0.2">
      <c r="A31" s="203">
        <v>10</v>
      </c>
      <c r="B31" s="203" t="s">
        <v>201</v>
      </c>
      <c r="C31" s="203" t="s">
        <v>181</v>
      </c>
      <c r="D31" s="203" t="s">
        <v>180</v>
      </c>
      <c r="E31" s="203">
        <v>1600</v>
      </c>
      <c r="F31" s="203">
        <v>1600</v>
      </c>
    </row>
    <row r="32" spans="1:6" outlineLevel="2" x14ac:dyDescent="0.2">
      <c r="A32" s="203">
        <v>10</v>
      </c>
      <c r="B32" s="203" t="s">
        <v>200</v>
      </c>
      <c r="C32" s="203" t="s">
        <v>181</v>
      </c>
      <c r="D32" s="203" t="s">
        <v>180</v>
      </c>
      <c r="E32" s="203">
        <v>800</v>
      </c>
      <c r="F32" s="203">
        <v>800</v>
      </c>
    </row>
    <row r="33" spans="1:6" outlineLevel="2" x14ac:dyDescent="0.2">
      <c r="A33" s="203">
        <v>10</v>
      </c>
      <c r="B33" s="203" t="s">
        <v>199</v>
      </c>
      <c r="C33" s="203" t="s">
        <v>181</v>
      </c>
      <c r="D33" s="203" t="s">
        <v>180</v>
      </c>
      <c r="E33" s="203">
        <v>1600</v>
      </c>
      <c r="F33" s="203">
        <v>1600</v>
      </c>
    </row>
    <row r="34" spans="1:6" outlineLevel="2" x14ac:dyDescent="0.2">
      <c r="A34" s="203">
        <v>10</v>
      </c>
      <c r="B34" s="203" t="s">
        <v>198</v>
      </c>
      <c r="C34" s="203" t="s">
        <v>181</v>
      </c>
      <c r="D34" s="203" t="s">
        <v>180</v>
      </c>
      <c r="E34" s="203">
        <v>800</v>
      </c>
      <c r="F34" s="203">
        <v>800</v>
      </c>
    </row>
    <row r="35" spans="1:6" outlineLevel="2" x14ac:dyDescent="0.2">
      <c r="A35" s="203">
        <v>10</v>
      </c>
      <c r="B35" s="203" t="s">
        <v>197</v>
      </c>
      <c r="C35" s="203" t="s">
        <v>181</v>
      </c>
      <c r="D35" s="203" t="s">
        <v>180</v>
      </c>
      <c r="E35" s="203">
        <v>800</v>
      </c>
      <c r="F35" s="203">
        <v>800</v>
      </c>
    </row>
    <row r="36" spans="1:6" outlineLevel="2" x14ac:dyDescent="0.2">
      <c r="A36" s="203">
        <v>10</v>
      </c>
      <c r="B36" s="203" t="s">
        <v>196</v>
      </c>
      <c r="C36" s="203" t="s">
        <v>181</v>
      </c>
      <c r="D36" s="203" t="s">
        <v>180</v>
      </c>
      <c r="E36" s="203">
        <v>800</v>
      </c>
      <c r="F36" s="203">
        <v>800</v>
      </c>
    </row>
    <row r="37" spans="1:6" outlineLevel="2" x14ac:dyDescent="0.2">
      <c r="A37" s="203">
        <v>10</v>
      </c>
      <c r="B37" s="203" t="s">
        <v>195</v>
      </c>
      <c r="C37" s="203" t="s">
        <v>181</v>
      </c>
      <c r="D37" s="203" t="s">
        <v>180</v>
      </c>
      <c r="E37" s="203">
        <v>800</v>
      </c>
      <c r="F37" s="203">
        <v>800</v>
      </c>
    </row>
    <row r="38" spans="1:6" outlineLevel="2" x14ac:dyDescent="0.2">
      <c r="A38" s="203">
        <v>10</v>
      </c>
      <c r="B38" s="203" t="s">
        <v>194</v>
      </c>
      <c r="C38" s="203" t="s">
        <v>181</v>
      </c>
      <c r="D38" s="203" t="s">
        <v>180</v>
      </c>
      <c r="E38" s="203">
        <v>800</v>
      </c>
      <c r="F38" s="203">
        <v>800</v>
      </c>
    </row>
    <row r="39" spans="1:6" outlineLevel="2" x14ac:dyDescent="0.2">
      <c r="A39" s="203">
        <v>10</v>
      </c>
      <c r="B39" s="203" t="s">
        <v>193</v>
      </c>
      <c r="C39" s="203" t="s">
        <v>181</v>
      </c>
      <c r="D39" s="203" t="s">
        <v>180</v>
      </c>
      <c r="E39" s="203">
        <v>800</v>
      </c>
      <c r="F39" s="203">
        <v>800</v>
      </c>
    </row>
    <row r="40" spans="1:6" outlineLevel="1" x14ac:dyDescent="0.2">
      <c r="A40" s="230" t="s">
        <v>192</v>
      </c>
      <c r="B40" s="203"/>
      <c r="C40" s="203"/>
      <c r="D40" s="203"/>
      <c r="E40" s="203"/>
      <c r="F40" s="203">
        <f>SUBTOTAL(9,F28:F39)</f>
        <v>12800</v>
      </c>
    </row>
    <row r="41" spans="1:6" outlineLevel="2" x14ac:dyDescent="0.2">
      <c r="A41" s="203">
        <v>12</v>
      </c>
      <c r="B41" s="203" t="s">
        <v>191</v>
      </c>
      <c r="C41" s="203" t="s">
        <v>181</v>
      </c>
      <c r="D41" s="203" t="s">
        <v>180</v>
      </c>
      <c r="E41" s="203">
        <v>800</v>
      </c>
      <c r="F41" s="203">
        <v>800</v>
      </c>
    </row>
    <row r="42" spans="1:6" outlineLevel="2" x14ac:dyDescent="0.2">
      <c r="A42" s="203">
        <v>12</v>
      </c>
      <c r="B42" s="203" t="s">
        <v>190</v>
      </c>
      <c r="C42" s="203" t="s">
        <v>181</v>
      </c>
      <c r="D42" s="203" t="s">
        <v>180</v>
      </c>
      <c r="E42" s="203">
        <v>800</v>
      </c>
      <c r="F42" s="203">
        <v>800</v>
      </c>
    </row>
    <row r="43" spans="1:6" outlineLevel="2" x14ac:dyDescent="0.2">
      <c r="A43" s="203">
        <v>12</v>
      </c>
      <c r="B43" s="203" t="s">
        <v>189</v>
      </c>
      <c r="C43" s="203" t="s">
        <v>181</v>
      </c>
      <c r="D43" s="203" t="s">
        <v>180</v>
      </c>
      <c r="E43" s="203">
        <v>800</v>
      </c>
      <c r="F43" s="203">
        <v>800</v>
      </c>
    </row>
    <row r="44" spans="1:6" outlineLevel="2" x14ac:dyDescent="0.2">
      <c r="A44" s="203">
        <v>12</v>
      </c>
      <c r="B44" s="203" t="s">
        <v>188</v>
      </c>
      <c r="C44" s="203" t="s">
        <v>181</v>
      </c>
      <c r="D44" s="203" t="s">
        <v>180</v>
      </c>
      <c r="E44" s="203">
        <v>800</v>
      </c>
      <c r="F44" s="203">
        <v>800</v>
      </c>
    </row>
    <row r="45" spans="1:6" outlineLevel="2" x14ac:dyDescent="0.2">
      <c r="A45" s="203">
        <v>12</v>
      </c>
      <c r="B45" s="203" t="s">
        <v>187</v>
      </c>
      <c r="C45" s="203" t="s">
        <v>181</v>
      </c>
      <c r="D45" s="203" t="s">
        <v>180</v>
      </c>
      <c r="E45" s="203">
        <v>800</v>
      </c>
      <c r="F45" s="203">
        <v>800</v>
      </c>
    </row>
    <row r="46" spans="1:6" outlineLevel="2" x14ac:dyDescent="0.2">
      <c r="A46" s="203">
        <v>12</v>
      </c>
      <c r="B46" s="203" t="s">
        <v>186</v>
      </c>
      <c r="C46" s="203" t="s">
        <v>181</v>
      </c>
      <c r="D46" s="203" t="s">
        <v>180</v>
      </c>
      <c r="E46" s="203">
        <v>800</v>
      </c>
      <c r="F46" s="203">
        <v>800</v>
      </c>
    </row>
    <row r="47" spans="1:6" outlineLevel="2" x14ac:dyDescent="0.2">
      <c r="A47" s="203">
        <v>12</v>
      </c>
      <c r="B47" s="203" t="s">
        <v>185</v>
      </c>
      <c r="C47" s="203" t="s">
        <v>181</v>
      </c>
      <c r="D47" s="203" t="s">
        <v>180</v>
      </c>
      <c r="E47" s="203">
        <v>800</v>
      </c>
      <c r="F47" s="203">
        <v>800</v>
      </c>
    </row>
    <row r="48" spans="1:6" outlineLevel="2" x14ac:dyDescent="0.2">
      <c r="A48" s="203">
        <v>12</v>
      </c>
      <c r="B48" s="203" t="s">
        <v>184</v>
      </c>
      <c r="C48" s="203" t="s">
        <v>181</v>
      </c>
      <c r="D48" s="203" t="s">
        <v>180</v>
      </c>
      <c r="E48" s="203">
        <v>800</v>
      </c>
      <c r="F48" s="203">
        <v>800</v>
      </c>
    </row>
    <row r="49" spans="1:6" outlineLevel="2" x14ac:dyDescent="0.2">
      <c r="A49" s="203">
        <v>12</v>
      </c>
      <c r="B49" s="203" t="s">
        <v>183</v>
      </c>
      <c r="C49" s="203" t="s">
        <v>181</v>
      </c>
      <c r="D49" s="203" t="s">
        <v>180</v>
      </c>
      <c r="E49" s="203">
        <v>800</v>
      </c>
      <c r="F49" s="203">
        <v>800</v>
      </c>
    </row>
    <row r="50" spans="1:6" outlineLevel="2" x14ac:dyDescent="0.2">
      <c r="A50" s="203">
        <v>12</v>
      </c>
      <c r="B50" s="203" t="s">
        <v>182</v>
      </c>
      <c r="C50" s="203" t="s">
        <v>181</v>
      </c>
      <c r="D50" s="203" t="s">
        <v>180</v>
      </c>
      <c r="E50" s="203">
        <v>800</v>
      </c>
      <c r="F50" s="203">
        <v>800</v>
      </c>
    </row>
    <row r="51" spans="1:6" outlineLevel="1" x14ac:dyDescent="0.2">
      <c r="A51" s="230" t="s">
        <v>179</v>
      </c>
      <c r="B51" s="203"/>
      <c r="C51" s="203"/>
      <c r="D51" s="203"/>
      <c r="E51" s="203"/>
      <c r="F51" s="203">
        <f>SUBTOTAL(9,F41:F50)</f>
        <v>8000</v>
      </c>
    </row>
    <row r="52" spans="1:6" x14ac:dyDescent="0.2">
      <c r="A52" s="229" t="s">
        <v>178</v>
      </c>
      <c r="B52" s="228"/>
      <c r="C52" s="228"/>
      <c r="D52" s="228"/>
      <c r="E52" s="228"/>
      <c r="F52" s="228">
        <f>SUBTOTAL(9,F2:F50)</f>
        <v>223700</v>
      </c>
    </row>
  </sheetData>
  <pageMargins left="0.75" right="0.75" top="1" bottom="1" header="0.5" footer="0.5"/>
  <pageSetup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L29"/>
  <sheetViews>
    <sheetView view="pageBreakPreview" zoomScale="96" zoomScaleNormal="100" zoomScaleSheetLayoutView="96" workbookViewId="0">
      <selection activeCell="J26" sqref="J26"/>
    </sheetView>
  </sheetViews>
  <sheetFormatPr baseColWidth="10" defaultRowHeight="12.75" x14ac:dyDescent="0.2"/>
  <cols>
    <col min="1" max="1" width="40.140625" style="30" customWidth="1"/>
    <col min="2" max="2" width="25.5703125" style="30" hidden="1" customWidth="1"/>
    <col min="3" max="3" width="16.5703125" style="30" hidden="1" customWidth="1"/>
    <col min="4" max="4" width="23.42578125" style="30" hidden="1" customWidth="1"/>
    <col min="5" max="5" width="11.28515625" style="30" bestFit="1" customWidth="1"/>
    <col min="6" max="6" width="11.140625" style="30" bestFit="1" customWidth="1"/>
    <col min="7" max="7" width="11.42578125" style="30"/>
    <col min="8" max="8" width="11.42578125" style="30" customWidth="1"/>
    <col min="9" max="9" width="22.28515625" style="30" bestFit="1" customWidth="1"/>
    <col min="10" max="10" width="28.7109375" style="30" bestFit="1" customWidth="1"/>
    <col min="11" max="11" width="12.140625" style="30" bestFit="1" customWidth="1"/>
    <col min="12" max="16384" width="11.42578125" style="30"/>
  </cols>
  <sheetData>
    <row r="1" spans="1:12" ht="18.75" x14ac:dyDescent="0.3">
      <c r="A1" s="442" t="str">
        <f>+'ANEXO II - ING'!A1:I1</f>
        <v>ASOCIACION CIVIL ATLETICA LA MONA 44</v>
      </c>
      <c r="B1" s="442"/>
      <c r="C1" s="442"/>
      <c r="D1" s="442"/>
      <c r="E1" s="442"/>
      <c r="F1" s="442"/>
      <c r="G1" s="47"/>
      <c r="H1" s="47"/>
      <c r="I1" s="47"/>
    </row>
    <row r="2" spans="1:12" ht="18.75" x14ac:dyDescent="0.2">
      <c r="A2" s="387" t="s">
        <v>148</v>
      </c>
      <c r="B2" s="387"/>
      <c r="C2" s="387"/>
      <c r="D2" s="387"/>
      <c r="E2" s="387"/>
      <c r="F2" s="387"/>
      <c r="G2" s="46"/>
      <c r="H2" s="46"/>
      <c r="I2" s="46"/>
    </row>
    <row r="3" spans="1:12" x14ac:dyDescent="0.2">
      <c r="A3" s="409" t="str">
        <f>+'ANEXO II - ING'!A3:I3</f>
        <v>Por el ejercicio anual finalizado el 31 de diciembre de 2023, comparativo con el ejercicio anterior.</v>
      </c>
      <c r="B3" s="409"/>
      <c r="C3" s="409"/>
      <c r="D3" s="409"/>
      <c r="E3" s="409"/>
      <c r="F3" s="409"/>
      <c r="G3" s="33"/>
      <c r="H3" s="33"/>
      <c r="I3" s="33" t="str">
        <f>'ANEXO II - ING'!L2</f>
        <v>Coeficiente Punta a Punta</v>
      </c>
      <c r="J3" s="30">
        <f>'ANEXO II - ING'!M2</f>
        <v>3.114076437471768</v>
      </c>
    </row>
    <row r="4" spans="1:12" x14ac:dyDescent="0.2">
      <c r="A4" s="408" t="str">
        <f>ESP!A4</f>
        <v>En moneda homogénea</v>
      </c>
      <c r="B4" s="408"/>
      <c r="C4" s="408"/>
      <c r="D4" s="408"/>
      <c r="E4" s="408"/>
      <c r="F4" s="408"/>
      <c r="G4" s="33"/>
      <c r="H4" s="33"/>
      <c r="I4" s="33" t="str">
        <f>'ANEXO II - ING'!L3</f>
        <v>Coeficiente Promedio</v>
      </c>
      <c r="J4" s="30">
        <f>'ANEXO II - ING'!M3</f>
        <v>1.7889518032955753</v>
      </c>
    </row>
    <row r="6" spans="1:12" x14ac:dyDescent="0.2">
      <c r="A6" s="433" t="s">
        <v>13</v>
      </c>
      <c r="B6" s="234" t="s">
        <v>149</v>
      </c>
      <c r="C6" s="234" t="s">
        <v>150</v>
      </c>
      <c r="D6" s="234" t="s">
        <v>151</v>
      </c>
      <c r="E6" s="234" t="s">
        <v>12</v>
      </c>
      <c r="F6" s="234" t="s">
        <v>12</v>
      </c>
      <c r="H6" s="234" t="s">
        <v>12</v>
      </c>
    </row>
    <row r="7" spans="1:12" x14ac:dyDescent="0.2">
      <c r="A7" s="433"/>
      <c r="B7" s="234" t="s">
        <v>152</v>
      </c>
      <c r="C7" s="234" t="s">
        <v>153</v>
      </c>
      <c r="D7" s="234" t="s">
        <v>154</v>
      </c>
      <c r="E7" s="237">
        <f>'NOTA 1 '!E38</f>
        <v>45291</v>
      </c>
      <c r="F7" s="237">
        <f>'NOTA 1 '!F38</f>
        <v>44926</v>
      </c>
      <c r="H7" s="237">
        <f>+F7</f>
        <v>44926</v>
      </c>
      <c r="K7" s="277">
        <f>+E7</f>
        <v>45291</v>
      </c>
    </row>
    <row r="8" spans="1:12" x14ac:dyDescent="0.2">
      <c r="A8" s="201" t="str">
        <f>+PROPER('SS Y SS'!B12)</f>
        <v>Gastos De Oficina</v>
      </c>
      <c r="B8" s="202"/>
      <c r="C8" s="202"/>
      <c r="D8" s="202"/>
      <c r="E8" s="274">
        <f>+'SS Y SS'!F12*'ANEXO III - GASTOS '!$J$4</f>
        <v>32201.132459320357</v>
      </c>
      <c r="F8" s="274">
        <f>+H8*$J$3</f>
        <v>0</v>
      </c>
      <c r="H8" s="274">
        <v>0</v>
      </c>
      <c r="J8" s="30" t="str">
        <f>'SS Y SS'!B6</f>
        <v>CAPITAL SOCIAL</v>
      </c>
      <c r="K8" s="32">
        <f>'SS Y SS'!G6</f>
        <v>0</v>
      </c>
    </row>
    <row r="9" spans="1:12" x14ac:dyDescent="0.2">
      <c r="A9" s="201" t="str">
        <f>+PROPER('SS Y SS'!B13)</f>
        <v>Gastos Municipales</v>
      </c>
      <c r="B9" s="202"/>
      <c r="C9" s="202"/>
      <c r="D9" s="202"/>
      <c r="E9" s="274">
        <f>+'SS Y SS'!F13*'ANEXO III - GASTOS '!$J$4</f>
        <v>178.89518032955755</v>
      </c>
      <c r="F9" s="274">
        <f t="shared" ref="F9:F18" si="0">+H9*$J$3</f>
        <v>0</v>
      </c>
      <c r="H9" s="274">
        <v>0</v>
      </c>
      <c r="J9" s="30" t="str">
        <f>'SS Y SS'!B7</f>
        <v>AJUSTE DE CAPITAL</v>
      </c>
      <c r="K9" s="32">
        <f>'SS Y SS'!G7</f>
        <v>0</v>
      </c>
    </row>
    <row r="10" spans="1:12" x14ac:dyDescent="0.2">
      <c r="A10" s="201" t="str">
        <f>+PROPER('SS Y SS'!B14)</f>
        <v>Mantenimiento De Liga</v>
      </c>
      <c r="B10" s="202"/>
      <c r="C10" s="202"/>
      <c r="D10" s="202"/>
      <c r="E10" s="274">
        <f>+'SS Y SS'!F14*'ANEXO III - GASTOS '!$J$4</f>
        <v>27549.85777075186</v>
      </c>
      <c r="F10" s="274">
        <f t="shared" si="0"/>
        <v>36089.319085697978</v>
      </c>
      <c r="H10" s="274">
        <f>+'[1]ANEXO III - GASTOS '!E8</f>
        <v>11589.092243027242</v>
      </c>
      <c r="J10" s="30" t="str">
        <f>'SS Y SS'!B8</f>
        <v>RDO NO ASIGNADO</v>
      </c>
      <c r="K10" s="32">
        <f>'SS Y SS'!G8</f>
        <v>0</v>
      </c>
    </row>
    <row r="11" spans="1:12" x14ac:dyDescent="0.2">
      <c r="A11" s="201" t="str">
        <f>+PROPER('SS Y SS'!B15)</f>
        <v>Arbitraje</v>
      </c>
      <c r="B11" s="202"/>
      <c r="C11" s="202"/>
      <c r="D11" s="202"/>
      <c r="E11" s="274">
        <f>+'SS Y SS'!F15*'ANEXO III - GASTOS '!$J$4</f>
        <v>73347.023935118588</v>
      </c>
      <c r="F11" s="274">
        <f t="shared" si="0"/>
        <v>71009.076904729809</v>
      </c>
      <c r="H11" s="274">
        <f>+'[1]ANEXO III - GASTOS '!E9</f>
        <v>22802.612052252673</v>
      </c>
      <c r="J11" s="30" t="str">
        <f>'SS Y SS'!B9</f>
        <v>PREMIACION TORNEO FENEMINO</v>
      </c>
      <c r="K11" s="32">
        <f>'SS Y SS'!G9</f>
        <v>0</v>
      </c>
      <c r="L11" s="30" t="s">
        <v>11</v>
      </c>
    </row>
    <row r="12" spans="1:12" x14ac:dyDescent="0.2">
      <c r="A12" s="201" t="str">
        <f>+PROPER('SS Y SS'!B16)</f>
        <v>Carnet</v>
      </c>
      <c r="B12" s="202"/>
      <c r="C12" s="202"/>
      <c r="D12" s="202"/>
      <c r="E12" s="274">
        <f>+'SS Y SS'!F16*'ANEXO III - GASTOS '!$J$4</f>
        <v>69769.120328527439</v>
      </c>
      <c r="F12" s="274">
        <f t="shared" si="0"/>
        <v>0</v>
      </c>
      <c r="H12" s="274">
        <v>0</v>
      </c>
      <c r="J12" s="30" t="str">
        <f>'SS Y SS'!B10</f>
        <v>OTROS PREMIOS</v>
      </c>
      <c r="K12" s="32">
        <f>'SS Y SS'!G10</f>
        <v>0</v>
      </c>
      <c r="L12" s="30" t="s">
        <v>11</v>
      </c>
    </row>
    <row r="13" spans="1:12" x14ac:dyDescent="0.2">
      <c r="A13" s="201" t="str">
        <f>+PROPER('SS Y SS'!B17)</f>
        <v>Otros Gastos De Liga</v>
      </c>
      <c r="B13" s="202"/>
      <c r="C13" s="202"/>
      <c r="D13" s="202"/>
      <c r="E13" s="274">
        <f>+'SS Y SS'!F17*'ANEXO III - GASTOS '!$J$4</f>
        <v>142937.24908331648</v>
      </c>
      <c r="F13" s="274">
        <f t="shared" si="0"/>
        <v>128651.73933327518</v>
      </c>
      <c r="H13" s="274">
        <f>+'[1]ANEXO III - GASTOS '!E10</f>
        <v>41312.967718198961</v>
      </c>
      <c r="J13" s="30" t="str">
        <f>'SS Y SS'!B11</f>
        <v>SUBSIDIO DE GOBIERNO</v>
      </c>
      <c r="K13" s="32">
        <f>'SS Y SS'!G11</f>
        <v>0</v>
      </c>
      <c r="L13" s="30" t="s">
        <v>11</v>
      </c>
    </row>
    <row r="14" spans="1:12" x14ac:dyDescent="0.2">
      <c r="A14" s="201" t="str">
        <f>+PROPER('SS Y SS'!B18)</f>
        <v>Inscripciones</v>
      </c>
      <c r="B14" s="202"/>
      <c r="C14" s="202"/>
      <c r="D14" s="202"/>
      <c r="E14" s="274">
        <f>+'SS Y SS'!F18*'ANEXO III - GASTOS '!$J$4</f>
        <v>0</v>
      </c>
      <c r="F14" s="274">
        <f t="shared" si="0"/>
        <v>149745.61217850374</v>
      </c>
      <c r="H14" s="274">
        <f>+'[1]ANEXO III - GASTOS '!E11</f>
        <v>48086.684827838726</v>
      </c>
      <c r="J14" s="30" t="str">
        <f>'SS Y SS'!B12</f>
        <v>GASTOS DE OFICINA</v>
      </c>
      <c r="K14" s="32">
        <f>'SS Y SS'!G12</f>
        <v>18000</v>
      </c>
    </row>
    <row r="15" spans="1:12" x14ac:dyDescent="0.2">
      <c r="A15" s="201" t="str">
        <f>+PROPER('SS Y SS'!B19)</f>
        <v>Imp A Los Debitos Y Creditos</v>
      </c>
      <c r="B15" s="202"/>
      <c r="C15" s="202"/>
      <c r="D15" s="202"/>
      <c r="E15" s="274">
        <f>+'SS Y SS'!F19*'ANEXO III - GASTOS '!$J$4</f>
        <v>125965.14131412677</v>
      </c>
      <c r="F15" s="274">
        <f t="shared" si="0"/>
        <v>72253.448322417345</v>
      </c>
      <c r="H15" s="274">
        <f>+'[1]ANEXO III - GASTOS '!E12</f>
        <v>23202.207708516591</v>
      </c>
      <c r="K15" s="32"/>
    </row>
    <row r="16" spans="1:12" x14ac:dyDescent="0.2">
      <c r="A16" s="201" t="str">
        <f>+PROPER('SS Y SS'!B20)</f>
        <v>Com Mantenimiento De Cuenta</v>
      </c>
      <c r="B16" s="202"/>
      <c r="C16" s="202"/>
      <c r="D16" s="202"/>
      <c r="E16" s="274">
        <f>+'SS Y SS'!F20*'ANEXO III - GASTOS '!$J$4</f>
        <v>31904.935709248708</v>
      </c>
      <c r="F16" s="274">
        <f t="shared" si="0"/>
        <v>19306.114909038894</v>
      </c>
      <c r="H16" s="274">
        <f>+'[1]ANEXO III - GASTOS '!E13</f>
        <v>6199.6278179712863</v>
      </c>
      <c r="K16" s="32"/>
    </row>
    <row r="17" spans="1:11" x14ac:dyDescent="0.2">
      <c r="A17" s="201" t="str">
        <f>+PROPER('SS Y SS'!B21)</f>
        <v>Iva Base</v>
      </c>
      <c r="B17" s="202"/>
      <c r="C17" s="202"/>
      <c r="D17" s="202"/>
      <c r="E17" s="274">
        <f>+'SS Y SS'!F21*'ANEXO III - GASTOS '!$J$4</f>
        <v>601.23092205157695</v>
      </c>
      <c r="F17" s="274">
        <f t="shared" si="0"/>
        <v>701.73675999968282</v>
      </c>
      <c r="H17" s="274">
        <f>+'[1]ANEXO III - GASTOS '!E14</f>
        <v>225.34346028108524</v>
      </c>
      <c r="K17" s="32"/>
    </row>
    <row r="18" spans="1:11" x14ac:dyDescent="0.2">
      <c r="A18" s="201" t="str">
        <f>+PROPER('SS Y SS'!B22)</f>
        <v>Materiales De Construccion</v>
      </c>
      <c r="B18" s="202"/>
      <c r="C18" s="202"/>
      <c r="D18" s="202"/>
      <c r="E18" s="274">
        <f>+'SS Y SS'!F22*'ANEXO III - GASTOS '!$J$4</f>
        <v>1631524.0446055648</v>
      </c>
      <c r="F18" s="274">
        <f t="shared" si="0"/>
        <v>0</v>
      </c>
      <c r="H18" s="274">
        <f>+'[1]ANEXO III - GASTOS '!E15</f>
        <v>0</v>
      </c>
      <c r="K18" s="32"/>
    </row>
    <row r="19" spans="1:11" x14ac:dyDescent="0.2">
      <c r="A19" s="201"/>
      <c r="B19" s="202"/>
      <c r="C19" s="202"/>
      <c r="D19" s="202"/>
      <c r="E19" s="274"/>
      <c r="F19" s="274"/>
      <c r="H19" s="274"/>
      <c r="K19" s="32"/>
    </row>
    <row r="20" spans="1:11" x14ac:dyDescent="0.2">
      <c r="A20" s="234" t="s">
        <v>12</v>
      </c>
      <c r="B20" s="238"/>
      <c r="C20" s="238"/>
      <c r="D20" s="238"/>
      <c r="E20" s="239">
        <f>_xlfn.AGGREGATE(9,5,E8:E18)</f>
        <v>2135978.6313083563</v>
      </c>
      <c r="F20" s="239">
        <f>_xlfn.AGGREGATE(9,5,F8:F18)</f>
        <v>477757.04749366263</v>
      </c>
      <c r="H20" s="239">
        <f>_xlfn.AGGREGATE(9,5,H8:H17)</f>
        <v>153418.53582808658</v>
      </c>
      <c r="K20" s="278">
        <f>SUM(K8:K14)</f>
        <v>18000</v>
      </c>
    </row>
    <row r="21" spans="1:11" x14ac:dyDescent="0.2">
      <c r="A21" s="85"/>
      <c r="B21" s="275"/>
      <c r="C21" s="275"/>
      <c r="D21" s="275"/>
      <c r="E21" s="276"/>
      <c r="F21" s="276"/>
    </row>
    <row r="22" spans="1:11" x14ac:dyDescent="0.2">
      <c r="A22" s="30" t="str">
        <f>'NOTA 1 '!B51</f>
        <v>Firmado a los efectos de su identificacion con mi informe del  26/09/2024</v>
      </c>
    </row>
    <row r="23" spans="1:11" x14ac:dyDescent="0.2">
      <c r="H23" s="184"/>
    </row>
    <row r="24" spans="1:11" ht="15" x14ac:dyDescent="0.25">
      <c r="A24" s="54"/>
      <c r="B24" s="4"/>
      <c r="C24" s="4"/>
    </row>
    <row r="25" spans="1:11" ht="15" x14ac:dyDescent="0.25">
      <c r="A25" s="54"/>
      <c r="B25" s="4"/>
      <c r="C25" s="4"/>
    </row>
    <row r="26" spans="1:11" ht="15" x14ac:dyDescent="0.25">
      <c r="A26" s="54"/>
      <c r="B26" s="4"/>
      <c r="C26" s="4"/>
    </row>
    <row r="27" spans="1:11" ht="15" x14ac:dyDescent="0.25">
      <c r="A27" s="54"/>
      <c r="B27" s="4"/>
      <c r="C27" s="4"/>
    </row>
    <row r="28" spans="1:11" ht="15" x14ac:dyDescent="0.25">
      <c r="A28" s="4"/>
      <c r="B28" s="4"/>
      <c r="C28" s="4"/>
    </row>
    <row r="29" spans="1:11" ht="15" x14ac:dyDescent="0.25">
      <c r="A29" s="4"/>
      <c r="B29" s="4"/>
      <c r="C29" s="4"/>
    </row>
  </sheetData>
  <mergeCells count="5">
    <mergeCell ref="A6:A7"/>
    <mergeCell ref="A1:F1"/>
    <mergeCell ref="A2:F2"/>
    <mergeCell ref="A3:F3"/>
    <mergeCell ref="A4:F4"/>
  </mergeCells>
  <conditionalFormatting sqref="A8:A19">
    <cfRule type="duplicateValues" dxfId="0" priority="4"/>
  </conditionalFormatting>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F1D5D-2A8F-4CEE-B0EF-2907D8555A0F}">
  <sheetPr>
    <tabColor rgb="FF92D050"/>
  </sheetPr>
  <dimension ref="A1"/>
  <sheetViews>
    <sheetView tabSelected="1" zoomScale="145" zoomScaleNormal="145" workbookViewId="0">
      <selection activeCell="L11" sqref="L11"/>
    </sheetView>
  </sheetViews>
  <sheetFormatPr baseColWidth="10" defaultRowHeight="15" x14ac:dyDescent="0.25"/>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X28"/>
  <sheetViews>
    <sheetView workbookViewId="0">
      <selection activeCell="D28" sqref="D28"/>
    </sheetView>
  </sheetViews>
  <sheetFormatPr baseColWidth="10" defaultColWidth="9.140625" defaultRowHeight="12.75" x14ac:dyDescent="0.2"/>
  <cols>
    <col min="1" max="1" width="9.140625" style="30" customWidth="1"/>
    <col min="2" max="2" width="38.42578125" style="30" customWidth="1"/>
    <col min="3" max="3" width="14.42578125" style="261" customWidth="1"/>
    <col min="4" max="5" width="13.42578125" style="261" bestFit="1" customWidth="1"/>
    <col min="6" max="6" width="14" style="261" customWidth="1"/>
    <col min="7" max="7" width="13.85546875" style="261" customWidth="1"/>
    <col min="8" max="8" width="13.140625" style="261" customWidth="1"/>
    <col min="9" max="9" width="14.140625" style="261" customWidth="1"/>
    <col min="10" max="10" width="13.28515625" style="261" customWidth="1"/>
    <col min="11" max="11" width="9.140625" style="261" customWidth="1"/>
    <col min="12" max="12" width="13.42578125" style="261" bestFit="1" customWidth="1"/>
    <col min="13" max="13" width="9.140625" style="30" customWidth="1"/>
    <col min="14" max="14" width="9.140625" style="94"/>
    <col min="15" max="21" width="9.140625" style="30"/>
    <col min="22" max="22" width="37.42578125" style="30" bestFit="1" customWidth="1"/>
    <col min="23" max="23" width="12.28515625" style="30" bestFit="1" customWidth="1"/>
    <col min="24" max="24" width="12.85546875" style="30" bestFit="1" customWidth="1"/>
    <col min="25" max="16384" width="9.140625" style="30"/>
  </cols>
  <sheetData>
    <row r="1" spans="1:24" s="94" customFormat="1" x14ac:dyDescent="0.2">
      <c r="A1" s="94" t="s">
        <v>155</v>
      </c>
      <c r="B1" s="94" t="s">
        <v>156</v>
      </c>
      <c r="C1" s="251" t="s">
        <v>157</v>
      </c>
      <c r="D1" s="251" t="s">
        <v>158</v>
      </c>
      <c r="E1" s="251" t="s">
        <v>159</v>
      </c>
      <c r="F1" s="251" t="s">
        <v>160</v>
      </c>
      <c r="G1" s="251" t="s">
        <v>161</v>
      </c>
      <c r="H1" s="251" t="s">
        <v>162</v>
      </c>
      <c r="I1" s="251" t="s">
        <v>163</v>
      </c>
      <c r="J1" s="251"/>
      <c r="K1" s="251"/>
      <c r="L1" s="251"/>
    </row>
    <row r="2" spans="1:24" x14ac:dyDescent="0.2">
      <c r="A2" s="30" t="s">
        <v>164</v>
      </c>
      <c r="B2" s="264" t="s">
        <v>264</v>
      </c>
      <c r="C2" s="261">
        <v>488912.09</v>
      </c>
      <c r="D2" s="261">
        <v>46903.88</v>
      </c>
      <c r="E2" s="261">
        <v>-535815.97</v>
      </c>
      <c r="F2" s="261">
        <v>0</v>
      </c>
      <c r="G2" s="261">
        <v>46903.88</v>
      </c>
      <c r="H2" s="261">
        <v>-535815.97</v>
      </c>
      <c r="I2" s="261">
        <v>0</v>
      </c>
      <c r="L2" s="261">
        <f>+I2</f>
        <v>0</v>
      </c>
      <c r="W2" s="32"/>
      <c r="X2" s="306"/>
    </row>
    <row r="3" spans="1:24" x14ac:dyDescent="0.2">
      <c r="B3" s="264" t="s">
        <v>165</v>
      </c>
      <c r="C3" s="261">
        <v>696710</v>
      </c>
      <c r="D3" s="261">
        <v>4160000</v>
      </c>
      <c r="E3" s="261">
        <v>-1105400</v>
      </c>
      <c r="F3" s="261">
        <v>3751310</v>
      </c>
      <c r="G3" s="261">
        <v>4160000</v>
      </c>
      <c r="H3" s="261">
        <v>-1105400</v>
      </c>
      <c r="I3" s="261">
        <v>3751310</v>
      </c>
      <c r="L3" s="261">
        <f>+I3</f>
        <v>3751310</v>
      </c>
      <c r="W3" s="32"/>
      <c r="X3" s="306"/>
    </row>
    <row r="4" spans="1:24" x14ac:dyDescent="0.2">
      <c r="A4" s="30" t="s">
        <v>164</v>
      </c>
      <c r="B4" s="337" t="s">
        <v>286</v>
      </c>
      <c r="C4" s="338">
        <v>0</v>
      </c>
      <c r="D4" s="338">
        <v>300000</v>
      </c>
      <c r="E4" s="338">
        <v>-300000</v>
      </c>
      <c r="F4" s="338">
        <v>0</v>
      </c>
      <c r="G4" s="338">
        <v>300000</v>
      </c>
      <c r="H4" s="338">
        <v>-300000</v>
      </c>
      <c r="I4" s="338">
        <v>0</v>
      </c>
      <c r="W4" s="32"/>
      <c r="X4" s="306"/>
    </row>
    <row r="5" spans="1:24" x14ac:dyDescent="0.2">
      <c r="B5" s="337" t="s">
        <v>287</v>
      </c>
      <c r="C5" s="338">
        <v>-355686.62699999998</v>
      </c>
      <c r="D5" s="338"/>
      <c r="E5" s="338"/>
      <c r="F5" s="338">
        <v>-355686.62699999998</v>
      </c>
      <c r="G5" s="338"/>
      <c r="H5" s="338"/>
      <c r="I5" s="338">
        <v>-355686.62699999998</v>
      </c>
      <c r="L5" s="261">
        <f>+I5</f>
        <v>-355686.62699999998</v>
      </c>
      <c r="W5" s="32"/>
      <c r="X5" s="306"/>
    </row>
    <row r="6" spans="1:24" x14ac:dyDescent="0.2">
      <c r="B6" s="339" t="s">
        <v>288</v>
      </c>
      <c r="C6" s="340">
        <v>-100000</v>
      </c>
      <c r="D6" s="340"/>
      <c r="E6" s="340"/>
      <c r="F6" s="340">
        <v>-100000</v>
      </c>
      <c r="G6" s="340"/>
      <c r="H6" s="340"/>
      <c r="I6" s="340">
        <v>-100000</v>
      </c>
      <c r="J6" s="341"/>
      <c r="K6" s="341"/>
      <c r="L6" s="341">
        <f t="shared" ref="L6:L23" si="0">+I6</f>
        <v>-100000</v>
      </c>
      <c r="W6" s="32"/>
      <c r="X6" s="306"/>
    </row>
    <row r="7" spans="1:24" x14ac:dyDescent="0.2">
      <c r="A7" s="30" t="s">
        <v>164</v>
      </c>
      <c r="B7" s="339" t="s">
        <v>103</v>
      </c>
      <c r="C7" s="340">
        <v>-34133.012072074598</v>
      </c>
      <c r="D7" s="340"/>
      <c r="E7" s="340"/>
      <c r="F7" s="340">
        <v>-34133.012072074598</v>
      </c>
      <c r="G7" s="340"/>
      <c r="H7" s="340"/>
      <c r="I7" s="340">
        <v>-34133.012072074598</v>
      </c>
      <c r="J7" s="341"/>
      <c r="K7" s="341"/>
      <c r="L7" s="341">
        <f t="shared" si="0"/>
        <v>-34133.012072074598</v>
      </c>
      <c r="W7" s="32"/>
      <c r="X7" s="306"/>
    </row>
    <row r="8" spans="1:24" x14ac:dyDescent="0.2">
      <c r="A8" s="30" t="s">
        <v>164</v>
      </c>
      <c r="B8" s="342" t="s">
        <v>289</v>
      </c>
      <c r="C8" s="340">
        <v>-695802.45092792495</v>
      </c>
      <c r="D8" s="340"/>
      <c r="E8" s="340"/>
      <c r="F8" s="340">
        <v>-695802.45092792495</v>
      </c>
      <c r="G8" s="340"/>
      <c r="H8" s="340"/>
      <c r="I8" s="340">
        <v>-695802.45092792495</v>
      </c>
      <c r="J8" s="340"/>
      <c r="K8" s="340"/>
      <c r="L8" s="340">
        <f t="shared" si="0"/>
        <v>-695802.45092792495</v>
      </c>
      <c r="W8" s="32"/>
      <c r="X8" s="306"/>
    </row>
    <row r="9" spans="1:24" x14ac:dyDescent="0.2">
      <c r="A9" s="30" t="s">
        <v>164</v>
      </c>
      <c r="B9" s="262" t="s">
        <v>265</v>
      </c>
      <c r="C9" s="261">
        <v>0</v>
      </c>
      <c r="D9" s="261">
        <v>0</v>
      </c>
      <c r="E9" s="261">
        <v>0</v>
      </c>
      <c r="F9" s="261">
        <f>+E9</f>
        <v>0</v>
      </c>
      <c r="G9" s="261">
        <v>0</v>
      </c>
      <c r="H9" s="261">
        <v>0</v>
      </c>
      <c r="I9" s="261">
        <v>0</v>
      </c>
      <c r="L9" s="261">
        <f t="shared" si="0"/>
        <v>0</v>
      </c>
      <c r="W9" s="32"/>
      <c r="X9" s="306"/>
    </row>
    <row r="10" spans="1:24" x14ac:dyDescent="0.2">
      <c r="A10" s="30" t="s">
        <v>164</v>
      </c>
      <c r="B10" s="262" t="s">
        <v>266</v>
      </c>
      <c r="C10" s="261">
        <v>0</v>
      </c>
      <c r="D10" s="261">
        <v>0</v>
      </c>
      <c r="E10" s="261">
        <v>-3400000</v>
      </c>
      <c r="F10" s="261">
        <f t="shared" ref="F10:F11" si="1">+E10</f>
        <v>-3400000</v>
      </c>
      <c r="G10" s="261">
        <v>0</v>
      </c>
      <c r="H10" s="261">
        <v>-3400000</v>
      </c>
      <c r="I10" s="261">
        <v>-3400000</v>
      </c>
      <c r="L10" s="261">
        <f t="shared" si="0"/>
        <v>-3400000</v>
      </c>
      <c r="W10" s="32"/>
      <c r="X10" s="306"/>
    </row>
    <row r="11" spans="1:24" x14ac:dyDescent="0.2">
      <c r="A11" s="30" t="s">
        <v>164</v>
      </c>
      <c r="B11" s="262" t="s">
        <v>267</v>
      </c>
      <c r="C11" s="261">
        <v>0</v>
      </c>
      <c r="D11" s="261">
        <v>0</v>
      </c>
      <c r="E11" s="261">
        <v>0</v>
      </c>
      <c r="F11" s="261">
        <f t="shared" si="1"/>
        <v>0</v>
      </c>
      <c r="G11" s="261">
        <v>0</v>
      </c>
      <c r="H11" s="261">
        <v>0</v>
      </c>
      <c r="I11" s="261">
        <v>0</v>
      </c>
      <c r="L11" s="261">
        <f t="shared" si="0"/>
        <v>0</v>
      </c>
      <c r="W11" s="32"/>
      <c r="X11" s="306"/>
    </row>
    <row r="12" spans="1:24" x14ac:dyDescent="0.2">
      <c r="A12" s="30" t="s">
        <v>164</v>
      </c>
      <c r="B12" s="262" t="s">
        <v>290</v>
      </c>
      <c r="D12" s="261">
        <v>18000</v>
      </c>
      <c r="F12" s="261">
        <f>+D12</f>
        <v>18000</v>
      </c>
      <c r="G12" s="261">
        <v>18000</v>
      </c>
      <c r="I12" s="261">
        <v>18000</v>
      </c>
      <c r="L12" s="261">
        <f t="shared" si="0"/>
        <v>18000</v>
      </c>
      <c r="W12" s="32"/>
      <c r="X12" s="306"/>
    </row>
    <row r="13" spans="1:24" x14ac:dyDescent="0.2">
      <c r="A13" s="30" t="s">
        <v>164</v>
      </c>
      <c r="B13" s="262" t="s">
        <v>291</v>
      </c>
      <c r="D13" s="261">
        <v>100</v>
      </c>
      <c r="F13" s="261">
        <v>100</v>
      </c>
      <c r="G13" s="261">
        <v>100</v>
      </c>
      <c r="I13" s="261">
        <v>100</v>
      </c>
      <c r="L13" s="261">
        <f t="shared" si="0"/>
        <v>100</v>
      </c>
      <c r="W13" s="32"/>
      <c r="X13" s="306"/>
    </row>
    <row r="14" spans="1:24" s="94" customFormat="1" x14ac:dyDescent="0.2">
      <c r="B14" s="262" t="s">
        <v>268</v>
      </c>
      <c r="C14" s="261">
        <v>0</v>
      </c>
      <c r="D14" s="261">
        <v>15400</v>
      </c>
      <c r="E14" s="261">
        <v>0</v>
      </c>
      <c r="F14" s="261">
        <v>15400</v>
      </c>
      <c r="G14" s="261">
        <v>15400</v>
      </c>
      <c r="H14" s="261">
        <v>0</v>
      </c>
      <c r="I14" s="261">
        <v>15400</v>
      </c>
      <c r="J14" s="261"/>
      <c r="K14" s="261"/>
      <c r="L14" s="261">
        <f t="shared" si="0"/>
        <v>15400</v>
      </c>
    </row>
    <row r="15" spans="1:24" x14ac:dyDescent="0.2">
      <c r="B15" s="262" t="s">
        <v>269</v>
      </c>
      <c r="C15" s="261">
        <v>0</v>
      </c>
      <c r="D15" s="261">
        <v>41000</v>
      </c>
      <c r="E15" s="261">
        <v>0</v>
      </c>
      <c r="F15" s="261">
        <v>41000</v>
      </c>
      <c r="G15" s="261">
        <v>41000</v>
      </c>
      <c r="H15" s="261">
        <v>0</v>
      </c>
      <c r="I15" s="261">
        <v>41000</v>
      </c>
      <c r="L15" s="261">
        <f t="shared" si="0"/>
        <v>41000</v>
      </c>
    </row>
    <row r="16" spans="1:24" x14ac:dyDescent="0.2">
      <c r="B16" s="262" t="s">
        <v>292</v>
      </c>
      <c r="D16" s="261">
        <v>39000</v>
      </c>
      <c r="F16" s="261">
        <v>39000</v>
      </c>
      <c r="G16" s="261">
        <v>39000</v>
      </c>
      <c r="I16" s="261">
        <v>39000</v>
      </c>
      <c r="L16" s="261">
        <f t="shared" si="0"/>
        <v>39000</v>
      </c>
    </row>
    <row r="17" spans="2:12" x14ac:dyDescent="0.2">
      <c r="B17" s="262" t="s">
        <v>270</v>
      </c>
      <c r="C17" s="261">
        <v>0</v>
      </c>
      <c r="D17" s="261">
        <v>79900</v>
      </c>
      <c r="E17" s="261">
        <v>0</v>
      </c>
      <c r="F17" s="261">
        <v>79900</v>
      </c>
      <c r="G17" s="261">
        <v>79900</v>
      </c>
      <c r="H17" s="261">
        <v>0</v>
      </c>
      <c r="I17" s="261">
        <v>79900</v>
      </c>
      <c r="L17" s="261">
        <f t="shared" si="0"/>
        <v>79900</v>
      </c>
    </row>
    <row r="18" spans="2:12" x14ac:dyDescent="0.2">
      <c r="B18" s="262" t="s">
        <v>271</v>
      </c>
      <c r="C18" s="261">
        <v>0</v>
      </c>
      <c r="D18" s="261">
        <v>0</v>
      </c>
      <c r="E18" s="261">
        <v>0</v>
      </c>
      <c r="F18" s="261">
        <v>0</v>
      </c>
      <c r="G18" s="261">
        <v>0</v>
      </c>
      <c r="H18" s="261">
        <v>0</v>
      </c>
      <c r="I18" s="261">
        <v>0</v>
      </c>
      <c r="L18" s="261">
        <f t="shared" si="0"/>
        <v>0</v>
      </c>
    </row>
    <row r="19" spans="2:12" x14ac:dyDescent="0.2">
      <c r="B19" s="262" t="s">
        <v>272</v>
      </c>
      <c r="C19" s="261">
        <v>0</v>
      </c>
      <c r="D19" s="261">
        <v>70412.820000000007</v>
      </c>
      <c r="E19" s="261">
        <v>0</v>
      </c>
      <c r="F19" s="261">
        <v>70412.820000000007</v>
      </c>
      <c r="G19" s="261">
        <v>70412.820000000007</v>
      </c>
      <c r="H19" s="261">
        <v>0</v>
      </c>
      <c r="I19" s="261">
        <v>70412.820000000007</v>
      </c>
      <c r="L19" s="261">
        <f t="shared" si="0"/>
        <v>70412.820000000007</v>
      </c>
    </row>
    <row r="20" spans="2:12" x14ac:dyDescent="0.2">
      <c r="B20" s="262" t="s">
        <v>273</v>
      </c>
      <c r="C20" s="261">
        <v>0</v>
      </c>
      <c r="D20" s="261">
        <v>17834.43</v>
      </c>
      <c r="E20" s="261">
        <v>0</v>
      </c>
      <c r="F20" s="261">
        <v>17834.43</v>
      </c>
      <c r="G20" s="261">
        <v>17834.43</v>
      </c>
      <c r="H20" s="261">
        <v>0</v>
      </c>
      <c r="I20" s="261">
        <v>17834.43</v>
      </c>
      <c r="L20" s="261">
        <f t="shared" si="0"/>
        <v>17834.43</v>
      </c>
    </row>
    <row r="21" spans="2:12" x14ac:dyDescent="0.2">
      <c r="B21" s="262" t="s">
        <v>274</v>
      </c>
      <c r="C21" s="261">
        <v>0</v>
      </c>
      <c r="D21" s="261">
        <v>336.08</v>
      </c>
      <c r="E21" s="261">
        <v>0</v>
      </c>
      <c r="F21" s="261">
        <v>336.08</v>
      </c>
      <c r="G21" s="261">
        <v>336.08</v>
      </c>
      <c r="H21" s="261">
        <v>0</v>
      </c>
      <c r="I21" s="261">
        <v>336.08</v>
      </c>
      <c r="L21" s="261">
        <f t="shared" si="0"/>
        <v>336.08</v>
      </c>
    </row>
    <row r="22" spans="2:12" x14ac:dyDescent="0.2">
      <c r="B22" s="262" t="s">
        <v>293</v>
      </c>
      <c r="C22" s="261">
        <v>0</v>
      </c>
      <c r="D22" s="261">
        <v>912000</v>
      </c>
      <c r="E22" s="261">
        <v>0</v>
      </c>
      <c r="F22" s="261">
        <v>912000</v>
      </c>
      <c r="G22" s="261">
        <v>912000</v>
      </c>
      <c r="H22" s="261">
        <v>0</v>
      </c>
      <c r="I22" s="261">
        <v>912000</v>
      </c>
      <c r="L22" s="261">
        <f t="shared" si="0"/>
        <v>912000</v>
      </c>
    </row>
    <row r="23" spans="2:12" x14ac:dyDescent="0.2">
      <c r="B23" s="262" t="s">
        <v>294</v>
      </c>
      <c r="C23" s="261">
        <v>0</v>
      </c>
      <c r="D23" s="261">
        <v>0</v>
      </c>
      <c r="E23" s="261">
        <v>-359671.24</v>
      </c>
      <c r="F23" s="261">
        <v>-359671.24</v>
      </c>
      <c r="G23" s="261">
        <v>0</v>
      </c>
      <c r="H23" s="261">
        <v>-359671.24</v>
      </c>
      <c r="I23" s="261">
        <v>-359671.24</v>
      </c>
      <c r="L23" s="261">
        <f t="shared" si="0"/>
        <v>-359671.24</v>
      </c>
    </row>
    <row r="24" spans="2:12" x14ac:dyDescent="0.2">
      <c r="B24" s="94"/>
      <c r="C24" s="251">
        <f t="shared" ref="C24:I24" si="2">SUM(C2:C23)</f>
        <v>5.8207660913467407E-10</v>
      </c>
      <c r="D24" s="251">
        <f t="shared" si="2"/>
        <v>5700887.21</v>
      </c>
      <c r="E24" s="251">
        <f t="shared" si="2"/>
        <v>-5700887.21</v>
      </c>
      <c r="F24" s="251">
        <f t="shared" si="2"/>
        <v>6.9849193096160889E-10</v>
      </c>
      <c r="G24" s="251">
        <f t="shared" si="2"/>
        <v>5700887.21</v>
      </c>
      <c r="H24" s="251">
        <f t="shared" si="2"/>
        <v>-5700887.21</v>
      </c>
      <c r="I24" s="251">
        <f t="shared" si="2"/>
        <v>6.9849193096160889E-10</v>
      </c>
      <c r="J24" s="251">
        <f>SUM(I9:I23)</f>
        <v>-2565687.91</v>
      </c>
      <c r="K24" s="251"/>
      <c r="L24" s="263">
        <f>SUM(L2:L23)</f>
        <v>6.9849193096160889E-10</v>
      </c>
    </row>
    <row r="25" spans="2:12" x14ac:dyDescent="0.2">
      <c r="C25" s="30"/>
      <c r="D25" s="261" t="s">
        <v>247</v>
      </c>
      <c r="E25" s="261" t="s">
        <v>246</v>
      </c>
    </row>
    <row r="26" spans="2:12" x14ac:dyDescent="0.2">
      <c r="D26" s="261">
        <f>-SUM(D11:D23)</f>
        <v>-1193983.33</v>
      </c>
      <c r="E26" s="261">
        <f>-SUM(E9:E23)</f>
        <v>3759671.24</v>
      </c>
    </row>
    <row r="27" spans="2:12" x14ac:dyDescent="0.2">
      <c r="C27" s="261" t="s">
        <v>275</v>
      </c>
      <c r="D27" s="261">
        <f>D26+E26</f>
        <v>2565687.91</v>
      </c>
    </row>
    <row r="28" spans="2:12" x14ac:dyDescent="0.2">
      <c r="C28" s="261" t="s">
        <v>248</v>
      </c>
      <c r="D28" s="261">
        <f>D27*0.3</f>
        <v>769706.37300000002</v>
      </c>
    </row>
  </sheetData>
  <pageMargins left="0.75" right="0.75" top="1" bottom="1" header="0.5" footer="0.5"/>
  <pageSetup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N380"/>
  <sheetViews>
    <sheetView topLeftCell="A341" zoomScale="80" zoomScaleNormal="80" workbookViewId="0">
      <selection activeCell="D28" sqref="D28"/>
    </sheetView>
  </sheetViews>
  <sheetFormatPr baseColWidth="10" defaultColWidth="11.42578125" defaultRowHeight="15.75" x14ac:dyDescent="0.25"/>
  <cols>
    <col min="1" max="1" width="16.42578125" style="205" customWidth="1"/>
    <col min="2" max="2" width="28.85546875" style="205" customWidth="1"/>
    <col min="3" max="3" width="23.42578125" style="204" customWidth="1"/>
    <col min="4" max="4" width="13.42578125" style="204" bestFit="1" customWidth="1"/>
    <col min="5" max="7" width="11.42578125" style="204"/>
    <col min="8" max="8" width="13" style="204" bestFit="1" customWidth="1"/>
    <col min="9" max="9" width="11.42578125" style="204"/>
    <col min="10" max="10" width="19" style="204" customWidth="1"/>
    <col min="11" max="16384" width="11.42578125" style="204"/>
  </cols>
  <sheetData>
    <row r="1" spans="1:3" ht="80.25" customHeight="1" thickBot="1" x14ac:dyDescent="0.3">
      <c r="A1" s="443" t="s">
        <v>166</v>
      </c>
      <c r="B1" s="444"/>
    </row>
    <row r="2" spans="1:3" ht="16.5" thickBot="1" x14ac:dyDescent="0.3"/>
    <row r="3" spans="1:3" ht="32.25" thickBot="1" x14ac:dyDescent="0.3">
      <c r="A3" s="206" t="s">
        <v>167</v>
      </c>
      <c r="B3" s="207" t="s">
        <v>168</v>
      </c>
      <c r="C3" s="207" t="s">
        <v>169</v>
      </c>
    </row>
    <row r="4" spans="1:3" ht="22.5" customHeight="1" x14ac:dyDescent="0.25">
      <c r="A4" s="208">
        <v>33970</v>
      </c>
      <c r="B4" s="209">
        <v>7.4670667346606479</v>
      </c>
    </row>
    <row r="5" spans="1:3" ht="22.5" customHeight="1" x14ac:dyDescent="0.25">
      <c r="A5" s="210">
        <v>34001</v>
      </c>
      <c r="B5" s="211">
        <v>7.5009994172178738</v>
      </c>
    </row>
    <row r="6" spans="1:3" ht="22.5" customHeight="1" x14ac:dyDescent="0.25">
      <c r="A6" s="210">
        <v>34029</v>
      </c>
      <c r="B6" s="211">
        <v>7.522855448481697</v>
      </c>
    </row>
    <row r="7" spans="1:3" ht="22.5" customHeight="1" x14ac:dyDescent="0.25">
      <c r="A7" s="210">
        <v>34060</v>
      </c>
      <c r="B7" s="211">
        <v>7.5619707627410095</v>
      </c>
    </row>
    <row r="8" spans="1:3" ht="22.5" customHeight="1" x14ac:dyDescent="0.25">
      <c r="A8" s="210">
        <v>34090</v>
      </c>
      <c r="B8" s="211">
        <v>7.5379824857185964</v>
      </c>
    </row>
    <row r="9" spans="1:3" ht="22.5" customHeight="1" x14ac:dyDescent="0.25">
      <c r="A9" s="210">
        <v>34121</v>
      </c>
      <c r="B9" s="211">
        <v>7.5522868623991686</v>
      </c>
    </row>
    <row r="10" spans="1:3" ht="22.5" customHeight="1" x14ac:dyDescent="0.25">
      <c r="A10" s="210">
        <v>34151</v>
      </c>
      <c r="B10" s="211">
        <v>7.560007680282113</v>
      </c>
    </row>
    <row r="11" spans="1:3" ht="22.5" customHeight="1" x14ac:dyDescent="0.25">
      <c r="A11" s="210">
        <v>34182</v>
      </c>
      <c r="B11" s="211">
        <v>7.5932269137687038</v>
      </c>
    </row>
    <row r="12" spans="1:3" ht="22.5" customHeight="1" x14ac:dyDescent="0.25">
      <c r="A12" s="210">
        <v>34213</v>
      </c>
      <c r="B12" s="211">
        <v>7.5641672631575219</v>
      </c>
    </row>
    <row r="13" spans="1:3" ht="22.5" customHeight="1" x14ac:dyDescent="0.25">
      <c r="A13" s="210">
        <v>34243</v>
      </c>
      <c r="B13" s="211">
        <v>7.5769304654789558</v>
      </c>
    </row>
    <row r="14" spans="1:3" ht="22.5" customHeight="1" x14ac:dyDescent="0.25">
      <c r="A14" s="210">
        <v>34274</v>
      </c>
      <c r="B14" s="211">
        <v>7.5110623794019418</v>
      </c>
    </row>
    <row r="15" spans="1:3" ht="22.5" customHeight="1" x14ac:dyDescent="0.25">
      <c r="A15" s="210">
        <v>34304</v>
      </c>
      <c r="B15" s="211">
        <v>7.4488593912260432</v>
      </c>
    </row>
    <row r="16" spans="1:3" ht="22.5" customHeight="1" x14ac:dyDescent="0.25">
      <c r="A16" s="210">
        <v>34335</v>
      </c>
      <c r="B16" s="211">
        <v>7.4125880959717492</v>
      </c>
    </row>
    <row r="17" spans="1:2" ht="22.5" customHeight="1" x14ac:dyDescent="0.25">
      <c r="A17" s="210">
        <v>34366</v>
      </c>
      <c r="B17" s="211">
        <v>7.3658827644727394</v>
      </c>
    </row>
    <row r="18" spans="1:2" ht="22.5" customHeight="1" x14ac:dyDescent="0.25">
      <c r="A18" s="210">
        <v>34394</v>
      </c>
      <c r="B18" s="211">
        <v>7.3719092588597084</v>
      </c>
    </row>
    <row r="19" spans="1:2" ht="22.5" customHeight="1" x14ac:dyDescent="0.25">
      <c r="A19" s="210">
        <v>34425</v>
      </c>
      <c r="B19" s="211">
        <v>7.3982751718026973</v>
      </c>
    </row>
    <row r="20" spans="1:2" ht="22.5" customHeight="1" x14ac:dyDescent="0.25">
      <c r="A20" s="210">
        <v>34455</v>
      </c>
      <c r="B20" s="211">
        <v>7.4849060286153755</v>
      </c>
    </row>
    <row r="21" spans="1:2" ht="22.5" customHeight="1" x14ac:dyDescent="0.25">
      <c r="A21" s="210">
        <v>34486</v>
      </c>
      <c r="B21" s="211">
        <v>7.5436643488883224</v>
      </c>
    </row>
    <row r="22" spans="1:2" ht="22.5" customHeight="1" x14ac:dyDescent="0.25">
      <c r="A22" s="210">
        <v>34516</v>
      </c>
      <c r="B22" s="211">
        <v>7.5813299388068778</v>
      </c>
    </row>
    <row r="23" spans="1:2" ht="22.5" customHeight="1" x14ac:dyDescent="0.25">
      <c r="A23" s="210">
        <v>34547</v>
      </c>
      <c r="B23" s="211">
        <v>7.5737968208231674</v>
      </c>
    </row>
    <row r="24" spans="1:2" ht="22.5" customHeight="1" x14ac:dyDescent="0.25">
      <c r="A24" s="210">
        <v>34578</v>
      </c>
      <c r="B24" s="211">
        <v>7.5730435090247958</v>
      </c>
    </row>
    <row r="25" spans="1:2" ht="22.5" customHeight="1" x14ac:dyDescent="0.25">
      <c r="A25" s="210">
        <v>34608</v>
      </c>
      <c r="B25" s="211">
        <v>7.5941362393791874</v>
      </c>
    </row>
    <row r="26" spans="1:2" ht="22.5" customHeight="1" x14ac:dyDescent="0.25">
      <c r="A26" s="210">
        <v>34639</v>
      </c>
      <c r="B26" s="211">
        <v>7.6559078068456179</v>
      </c>
    </row>
    <row r="27" spans="1:2" ht="22.5" customHeight="1" x14ac:dyDescent="0.25">
      <c r="A27" s="210">
        <v>34669</v>
      </c>
      <c r="B27" s="211">
        <v>7.6687141074179266</v>
      </c>
    </row>
    <row r="28" spans="1:2" ht="22.5" customHeight="1" x14ac:dyDescent="0.25">
      <c r="A28" s="210">
        <v>34700</v>
      </c>
      <c r="B28" s="211">
        <v>7.7771910063833669</v>
      </c>
    </row>
    <row r="29" spans="1:2" ht="22.5" customHeight="1" x14ac:dyDescent="0.25">
      <c r="A29" s="210">
        <v>34731</v>
      </c>
      <c r="B29" s="211">
        <v>7.8073234783182119</v>
      </c>
    </row>
    <row r="30" spans="1:2" ht="22.5" customHeight="1" x14ac:dyDescent="0.25">
      <c r="A30" s="210">
        <v>34759</v>
      </c>
      <c r="B30" s="211">
        <v>7.7606181468192021</v>
      </c>
    </row>
    <row r="31" spans="1:2" ht="22.5" customHeight="1" x14ac:dyDescent="0.25">
      <c r="A31" s="210">
        <v>34790</v>
      </c>
      <c r="B31" s="211">
        <v>8.0205107172572365</v>
      </c>
    </row>
    <row r="32" spans="1:2" ht="22.5" customHeight="1" x14ac:dyDescent="0.25">
      <c r="A32" s="210">
        <v>34820</v>
      </c>
      <c r="B32" s="211">
        <v>8.0303037706360598</v>
      </c>
    </row>
    <row r="33" spans="1:2" ht="22.5" customHeight="1" x14ac:dyDescent="0.25">
      <c r="A33" s="210">
        <v>34851</v>
      </c>
      <c r="B33" s="211">
        <v>8.0551630599823092</v>
      </c>
    </row>
    <row r="34" spans="1:2" ht="22.5" customHeight="1" x14ac:dyDescent="0.25">
      <c r="A34" s="210">
        <v>34881</v>
      </c>
      <c r="B34" s="211">
        <v>8.0852955319171524</v>
      </c>
    </row>
    <row r="35" spans="1:2" ht="22.5" customHeight="1" x14ac:dyDescent="0.25">
      <c r="A35" s="210">
        <v>34912</v>
      </c>
      <c r="B35" s="211">
        <v>8.1101548212633983</v>
      </c>
    </row>
    <row r="36" spans="1:2" ht="22.5" customHeight="1" x14ac:dyDescent="0.25">
      <c r="A36" s="210">
        <v>34943</v>
      </c>
      <c r="B36" s="211">
        <v>8.1116614448601414</v>
      </c>
    </row>
    <row r="37" spans="1:2" ht="22.5" customHeight="1" x14ac:dyDescent="0.25">
      <c r="A37" s="210">
        <v>34973</v>
      </c>
      <c r="B37" s="211">
        <v>8.1026217032796879</v>
      </c>
    </row>
    <row r="38" spans="1:2" ht="22.5" customHeight="1" x14ac:dyDescent="0.25">
      <c r="A38" s="210">
        <v>35004</v>
      </c>
      <c r="B38" s="211">
        <v>8.0883087791106369</v>
      </c>
    </row>
    <row r="39" spans="1:2" ht="22.5" customHeight="1" x14ac:dyDescent="0.25">
      <c r="A39" s="210">
        <v>35034</v>
      </c>
      <c r="B39" s="211">
        <v>8.1154280038519975</v>
      </c>
    </row>
    <row r="40" spans="1:2" ht="22.5" customHeight="1" x14ac:dyDescent="0.25">
      <c r="A40" s="210">
        <v>35065</v>
      </c>
      <c r="B40" s="211">
        <v>8.1335074870129027</v>
      </c>
    </row>
    <row r="41" spans="1:2" ht="22.5" customHeight="1" x14ac:dyDescent="0.25">
      <c r="A41" s="210">
        <v>35096</v>
      </c>
      <c r="B41" s="211">
        <v>8.1252210572308208</v>
      </c>
    </row>
    <row r="42" spans="1:2" ht="22.5" customHeight="1" x14ac:dyDescent="0.25">
      <c r="A42" s="210">
        <v>35125</v>
      </c>
      <c r="B42" s="211">
        <v>8.1884992482939953</v>
      </c>
    </row>
    <row r="43" spans="1:2" ht="22.5" customHeight="1" x14ac:dyDescent="0.25">
      <c r="A43" s="210">
        <v>35156</v>
      </c>
      <c r="B43" s="211">
        <v>8.310535759630115</v>
      </c>
    </row>
    <row r="44" spans="1:2" ht="22.5" customHeight="1" x14ac:dyDescent="0.25">
      <c r="A44" s="210">
        <v>35186</v>
      </c>
      <c r="B44" s="211">
        <v>8.3293685545893918</v>
      </c>
    </row>
    <row r="45" spans="1:2" ht="22.5" customHeight="1" x14ac:dyDescent="0.25">
      <c r="A45" s="210">
        <v>35217</v>
      </c>
      <c r="B45" s="211">
        <v>8.2668436753245906</v>
      </c>
    </row>
    <row r="46" spans="1:2" ht="22.5" customHeight="1" x14ac:dyDescent="0.25">
      <c r="A46" s="210">
        <v>35247</v>
      </c>
      <c r="B46" s="211">
        <v>8.2570506219457656</v>
      </c>
    </row>
    <row r="47" spans="1:2" ht="22.5" customHeight="1" x14ac:dyDescent="0.25">
      <c r="A47" s="210">
        <v>35278</v>
      </c>
      <c r="B47" s="211">
        <v>8.2314380208011482</v>
      </c>
    </row>
    <row r="48" spans="1:2" ht="22.5" customHeight="1" x14ac:dyDescent="0.25">
      <c r="A48" s="210">
        <v>35309</v>
      </c>
      <c r="B48" s="211">
        <v>8.3256019955975376</v>
      </c>
    </row>
    <row r="49" spans="1:2" ht="22.5" customHeight="1" x14ac:dyDescent="0.25">
      <c r="A49" s="210">
        <v>35339</v>
      </c>
      <c r="B49" s="211">
        <v>8.3595010265242369</v>
      </c>
    </row>
    <row r="50" spans="1:2" ht="22.5" customHeight="1" x14ac:dyDescent="0.25">
      <c r="A50" s="210">
        <v>35370</v>
      </c>
      <c r="B50" s="211">
        <v>8.2939629000659494</v>
      </c>
    </row>
    <row r="51" spans="1:2" ht="22.5" customHeight="1" x14ac:dyDescent="0.25">
      <c r="A51" s="210">
        <v>35400</v>
      </c>
      <c r="B51" s="211">
        <v>8.2826632230903847</v>
      </c>
    </row>
    <row r="52" spans="1:2" ht="22.5" customHeight="1" x14ac:dyDescent="0.25">
      <c r="A52" s="210">
        <v>35431</v>
      </c>
      <c r="B52" s="211">
        <v>8.312795695025228</v>
      </c>
    </row>
    <row r="53" spans="1:2" ht="22.5" customHeight="1" x14ac:dyDescent="0.25">
      <c r="A53" s="210">
        <v>35462</v>
      </c>
      <c r="B53" s="211">
        <v>8.298482770856177</v>
      </c>
    </row>
    <row r="54" spans="1:2" ht="22.5" customHeight="1" x14ac:dyDescent="0.25">
      <c r="A54" s="210">
        <v>35490</v>
      </c>
      <c r="B54" s="211">
        <v>8.274376793308301</v>
      </c>
    </row>
    <row r="55" spans="1:2" ht="22.5" customHeight="1" x14ac:dyDescent="0.25">
      <c r="A55" s="210">
        <v>35521</v>
      </c>
      <c r="B55" s="211">
        <v>8.2382178269864887</v>
      </c>
    </row>
    <row r="56" spans="1:2" ht="22.5" customHeight="1" x14ac:dyDescent="0.25">
      <c r="A56" s="210">
        <v>35551</v>
      </c>
      <c r="B56" s="211">
        <v>8.2901963410740951</v>
      </c>
    </row>
    <row r="57" spans="1:2" ht="22.5" customHeight="1" x14ac:dyDescent="0.25">
      <c r="A57" s="210">
        <v>35582</v>
      </c>
      <c r="B57" s="211">
        <v>8.2570506219457656</v>
      </c>
    </row>
    <row r="58" spans="1:2" ht="22.5" customHeight="1" x14ac:dyDescent="0.25">
      <c r="A58" s="210">
        <v>35612</v>
      </c>
      <c r="B58" s="211">
        <v>8.2208916556239515</v>
      </c>
    </row>
    <row r="59" spans="1:2" ht="22.5" customHeight="1" x14ac:dyDescent="0.25">
      <c r="A59" s="210">
        <v>35643</v>
      </c>
      <c r="B59" s="211">
        <v>8.2773900405017855</v>
      </c>
    </row>
    <row r="60" spans="1:2" ht="22.5" customHeight="1" x14ac:dyDescent="0.25">
      <c r="A60" s="210">
        <v>35674</v>
      </c>
      <c r="B60" s="211">
        <v>8.2879364056789822</v>
      </c>
    </row>
    <row r="61" spans="1:2" ht="22.5" customHeight="1" x14ac:dyDescent="0.25">
      <c r="A61" s="210">
        <v>35704</v>
      </c>
      <c r="B61" s="211">
        <v>8.2781433523001571</v>
      </c>
    </row>
    <row r="62" spans="1:2" ht="22.5" customHeight="1" x14ac:dyDescent="0.25">
      <c r="A62" s="210">
        <v>35735</v>
      </c>
      <c r="B62" s="211">
        <v>8.2608171809376216</v>
      </c>
    </row>
    <row r="63" spans="1:2" ht="22.5" customHeight="1" x14ac:dyDescent="0.25">
      <c r="A63" s="210">
        <v>35765</v>
      </c>
      <c r="B63" s="211">
        <v>8.2065787314549006</v>
      </c>
    </row>
    <row r="64" spans="1:2" ht="22.5" customHeight="1" x14ac:dyDescent="0.25">
      <c r="A64" s="210">
        <v>35796</v>
      </c>
      <c r="B64" s="211">
        <v>8.1026217032796879</v>
      </c>
    </row>
    <row r="65" spans="1:2" ht="22.5" customHeight="1" x14ac:dyDescent="0.25">
      <c r="A65" s="210">
        <v>35827</v>
      </c>
      <c r="B65" s="211">
        <v>8.1312475516177898</v>
      </c>
    </row>
    <row r="66" spans="1:2" ht="22.5" customHeight="1" x14ac:dyDescent="0.25">
      <c r="A66" s="210">
        <v>35855</v>
      </c>
      <c r="B66" s="211">
        <v>8.1101548212633983</v>
      </c>
    </row>
    <row r="67" spans="1:2" ht="22.5" customHeight="1" x14ac:dyDescent="0.25">
      <c r="A67" s="210">
        <v>35886</v>
      </c>
      <c r="B67" s="211">
        <v>8.1169346274487388</v>
      </c>
    </row>
    <row r="68" spans="1:2" ht="22.5" customHeight="1" x14ac:dyDescent="0.25">
      <c r="A68" s="210">
        <v>35916</v>
      </c>
      <c r="B68" s="211">
        <v>8.100361767884575</v>
      </c>
    </row>
    <row r="69" spans="1:2" ht="22.5" customHeight="1" x14ac:dyDescent="0.25">
      <c r="A69" s="210">
        <v>35947</v>
      </c>
      <c r="B69" s="211">
        <v>8.100361767884575</v>
      </c>
    </row>
    <row r="70" spans="1:2" ht="22.5" customHeight="1" x14ac:dyDescent="0.25">
      <c r="A70" s="210">
        <v>35977</v>
      </c>
      <c r="B70" s="211">
        <v>8.0762557903366989</v>
      </c>
    </row>
    <row r="71" spans="1:2" ht="22.5" customHeight="1" x14ac:dyDescent="0.25">
      <c r="A71" s="210">
        <v>36008</v>
      </c>
      <c r="B71" s="211">
        <v>8.0250305880474642</v>
      </c>
    </row>
    <row r="72" spans="1:2" ht="22.5" customHeight="1" x14ac:dyDescent="0.25">
      <c r="A72" s="210">
        <v>36039</v>
      </c>
      <c r="B72" s="211">
        <v>7.9406596666298981</v>
      </c>
    </row>
    <row r="73" spans="1:2" ht="22.5" customHeight="1" x14ac:dyDescent="0.25">
      <c r="A73" s="210">
        <v>36069</v>
      </c>
      <c r="B73" s="211">
        <v>7.8547821216155915</v>
      </c>
    </row>
    <row r="74" spans="1:2" ht="22.5" customHeight="1" x14ac:dyDescent="0.25">
      <c r="A74" s="210">
        <v>36100</v>
      </c>
      <c r="B74" s="211">
        <v>7.7817108771735937</v>
      </c>
    </row>
    <row r="75" spans="1:2" ht="22.5" customHeight="1" x14ac:dyDescent="0.25">
      <c r="A75" s="210">
        <v>36130</v>
      </c>
      <c r="B75" s="211">
        <v>7.6928200849658026</v>
      </c>
    </row>
    <row r="76" spans="1:2" ht="22.5" customHeight="1" x14ac:dyDescent="0.25">
      <c r="A76" s="210">
        <v>36161</v>
      </c>
      <c r="B76" s="211">
        <v>7.6581677422407308</v>
      </c>
    </row>
    <row r="77" spans="1:2" ht="22.5" customHeight="1" x14ac:dyDescent="0.25">
      <c r="A77" s="210">
        <v>36192</v>
      </c>
      <c r="B77" s="211">
        <v>7.5948895511775572</v>
      </c>
    </row>
    <row r="78" spans="1:2" ht="22.5" customHeight="1" x14ac:dyDescent="0.25">
      <c r="A78" s="210">
        <v>36220</v>
      </c>
      <c r="B78" s="211">
        <v>7.6107090989433512</v>
      </c>
    </row>
    <row r="79" spans="1:2" ht="22.5" customHeight="1" x14ac:dyDescent="0.25">
      <c r="A79" s="210">
        <v>36251</v>
      </c>
      <c r="B79" s="211">
        <v>7.6845336551837207</v>
      </c>
    </row>
    <row r="80" spans="1:2" ht="22.5" customHeight="1" x14ac:dyDescent="0.25">
      <c r="A80" s="210">
        <v>36281</v>
      </c>
      <c r="B80" s="211">
        <v>7.6815204079902362</v>
      </c>
    </row>
    <row r="81" spans="1:2" ht="22.5" customHeight="1" x14ac:dyDescent="0.25">
      <c r="A81" s="210">
        <v>36312</v>
      </c>
      <c r="B81" s="211">
        <v>7.6747406018048956</v>
      </c>
    </row>
    <row r="82" spans="1:2" ht="22.5" customHeight="1" x14ac:dyDescent="0.25">
      <c r="A82" s="210">
        <v>36342</v>
      </c>
      <c r="B82" s="211">
        <v>7.6890535259739465</v>
      </c>
    </row>
    <row r="83" spans="1:2" ht="22.5" customHeight="1" x14ac:dyDescent="0.25">
      <c r="A83" s="210">
        <v>36373</v>
      </c>
      <c r="B83" s="211">
        <v>7.7086396327315958</v>
      </c>
    </row>
    <row r="84" spans="1:2" ht="22.5" customHeight="1" x14ac:dyDescent="0.25">
      <c r="A84" s="210">
        <v>36404</v>
      </c>
      <c r="B84" s="211">
        <v>7.7734244473915117</v>
      </c>
    </row>
    <row r="85" spans="1:2" ht="22.5" customHeight="1" x14ac:dyDescent="0.25">
      <c r="A85" s="210">
        <v>36434</v>
      </c>
      <c r="B85" s="211">
        <v>7.7643847058110582</v>
      </c>
    </row>
    <row r="86" spans="1:2" ht="22.5" customHeight="1" x14ac:dyDescent="0.25">
      <c r="A86" s="210">
        <v>36465</v>
      </c>
      <c r="B86" s="211">
        <v>7.7478118462468935</v>
      </c>
    </row>
    <row r="87" spans="1:2" ht="22.5" customHeight="1" x14ac:dyDescent="0.25">
      <c r="A87" s="210">
        <v>36495</v>
      </c>
      <c r="B87" s="211">
        <v>7.7854774361654489</v>
      </c>
    </row>
    <row r="88" spans="1:2" ht="22.5" customHeight="1" x14ac:dyDescent="0.25">
      <c r="A88" s="210">
        <v>36526</v>
      </c>
      <c r="B88" s="211">
        <v>7.8788880991634676</v>
      </c>
    </row>
    <row r="89" spans="1:2" ht="22.5" customHeight="1" x14ac:dyDescent="0.25">
      <c r="A89" s="210">
        <v>36557</v>
      </c>
      <c r="B89" s="211">
        <v>7.9474394728152387</v>
      </c>
    </row>
    <row r="90" spans="1:2" ht="22.5" customHeight="1" x14ac:dyDescent="0.25">
      <c r="A90" s="210">
        <v>36586</v>
      </c>
      <c r="B90" s="211">
        <v>7.9881183099272794</v>
      </c>
    </row>
    <row r="91" spans="1:2" ht="22.5" customHeight="1" x14ac:dyDescent="0.25">
      <c r="A91" s="210">
        <v>36617</v>
      </c>
      <c r="B91" s="211">
        <v>7.8909410879374056</v>
      </c>
    </row>
    <row r="92" spans="1:2" ht="22.5" customHeight="1" x14ac:dyDescent="0.25">
      <c r="A92" s="210">
        <v>36647</v>
      </c>
      <c r="B92" s="211">
        <v>7.9738053857582276</v>
      </c>
    </row>
    <row r="93" spans="1:2" ht="22.5" customHeight="1" x14ac:dyDescent="0.25">
      <c r="A93" s="210">
        <v>36678</v>
      </c>
      <c r="B93" s="211">
        <v>8.0159908464670089</v>
      </c>
    </row>
    <row r="94" spans="1:2" ht="22.5" customHeight="1" x14ac:dyDescent="0.25">
      <c r="A94" s="210">
        <v>36708</v>
      </c>
      <c r="B94" s="211">
        <v>8.0046911694914442</v>
      </c>
    </row>
    <row r="95" spans="1:2" ht="22.5" customHeight="1" x14ac:dyDescent="0.25">
      <c r="A95" s="210">
        <v>36739</v>
      </c>
      <c r="B95" s="211">
        <v>8.0190040936604952</v>
      </c>
    </row>
    <row r="96" spans="1:2" ht="22.5" customHeight="1" x14ac:dyDescent="0.25">
      <c r="A96" s="210">
        <v>36770</v>
      </c>
      <c r="B96" s="211">
        <v>8.1161813156503673</v>
      </c>
    </row>
    <row r="97" spans="1:2" ht="22.5" customHeight="1" x14ac:dyDescent="0.25">
      <c r="A97" s="210">
        <v>36800</v>
      </c>
      <c r="B97" s="211">
        <v>8.1327541752145311</v>
      </c>
    </row>
    <row r="98" spans="1:2" ht="22.5" customHeight="1" x14ac:dyDescent="0.25">
      <c r="A98" s="210">
        <v>36831</v>
      </c>
      <c r="B98" s="211">
        <v>8.1229611218357078</v>
      </c>
    </row>
    <row r="99" spans="1:2" ht="22.5" customHeight="1" x14ac:dyDescent="0.25">
      <c r="A99" s="210">
        <v>36861</v>
      </c>
      <c r="B99" s="211">
        <v>7.9722987621614854</v>
      </c>
    </row>
    <row r="100" spans="1:2" ht="22.5" customHeight="1" x14ac:dyDescent="0.25">
      <c r="A100" s="210">
        <v>36892</v>
      </c>
      <c r="B100" s="211">
        <v>7.9753120093549699</v>
      </c>
    </row>
    <row r="101" spans="1:2" ht="22.5" customHeight="1" x14ac:dyDescent="0.25">
      <c r="A101" s="210">
        <v>36923</v>
      </c>
      <c r="B101" s="211">
        <v>7.9843517509354225</v>
      </c>
    </row>
    <row r="102" spans="1:2" ht="22.5" customHeight="1" x14ac:dyDescent="0.25">
      <c r="A102" s="210">
        <v>36951</v>
      </c>
      <c r="B102" s="211">
        <v>7.9316199250494455</v>
      </c>
    </row>
    <row r="103" spans="1:2" ht="22.5" customHeight="1" x14ac:dyDescent="0.25">
      <c r="A103" s="210">
        <v>36982</v>
      </c>
      <c r="B103" s="211">
        <v>7.9165536890820229</v>
      </c>
    </row>
    <row r="104" spans="1:2" ht="22.5" customHeight="1" x14ac:dyDescent="0.25">
      <c r="A104" s="210">
        <v>37012</v>
      </c>
      <c r="B104" s="211">
        <v>7.922580183468992</v>
      </c>
    </row>
    <row r="105" spans="1:2" ht="22.5" customHeight="1" x14ac:dyDescent="0.25">
      <c r="A105" s="210">
        <v>37043</v>
      </c>
      <c r="B105" s="211">
        <v>7.8871745289455495</v>
      </c>
    </row>
    <row r="106" spans="1:2" ht="22.5" customHeight="1" x14ac:dyDescent="0.25">
      <c r="A106" s="210">
        <v>37073</v>
      </c>
      <c r="B106" s="211">
        <v>7.8593019924058183</v>
      </c>
    </row>
    <row r="107" spans="1:2" ht="22.5" customHeight="1" x14ac:dyDescent="0.25">
      <c r="A107" s="210">
        <v>37104</v>
      </c>
      <c r="B107" s="211">
        <v>7.8208830906888913</v>
      </c>
    </row>
    <row r="108" spans="1:2" ht="22.5" customHeight="1" x14ac:dyDescent="0.25">
      <c r="A108" s="210">
        <v>37135</v>
      </c>
      <c r="B108" s="211">
        <v>7.786984059762192</v>
      </c>
    </row>
    <row r="109" spans="1:2" ht="22.5" customHeight="1" x14ac:dyDescent="0.25">
      <c r="A109" s="210">
        <v>37165</v>
      </c>
      <c r="B109" s="211">
        <v>7.6702207310146688</v>
      </c>
    </row>
    <row r="110" spans="1:2" ht="22.5" customHeight="1" x14ac:dyDescent="0.25">
      <c r="A110" s="210">
        <v>37196</v>
      </c>
      <c r="B110" s="211">
        <v>7.5632504556459716</v>
      </c>
    </row>
    <row r="111" spans="1:2" ht="22.5" customHeight="1" x14ac:dyDescent="0.25">
      <c r="A111" s="210">
        <v>37226</v>
      </c>
      <c r="B111" s="211">
        <v>7.5496908432752914</v>
      </c>
    </row>
    <row r="112" spans="1:2" ht="22.5" customHeight="1" x14ac:dyDescent="0.25">
      <c r="A112" s="210">
        <v>37257</v>
      </c>
      <c r="B112" s="211">
        <v>8.0303037706360598</v>
      </c>
    </row>
    <row r="113" spans="1:2" ht="22.5" customHeight="1" x14ac:dyDescent="0.25">
      <c r="A113" s="210">
        <v>37288</v>
      </c>
      <c r="B113" s="211">
        <v>9.0201554736957021</v>
      </c>
    </row>
    <row r="114" spans="1:2" ht="22.5" customHeight="1" x14ac:dyDescent="0.25">
      <c r="A114" s="210">
        <v>37316</v>
      </c>
      <c r="B114" s="211">
        <v>10.154643042042599</v>
      </c>
    </row>
    <row r="115" spans="1:2" ht="22.5" customHeight="1" x14ac:dyDescent="0.25">
      <c r="A115" s="210">
        <v>37347</v>
      </c>
      <c r="B115" s="211">
        <v>12.176531908870665</v>
      </c>
    </row>
    <row r="116" spans="1:2" ht="22.5" customHeight="1" x14ac:dyDescent="0.25">
      <c r="A116" s="210">
        <v>37377</v>
      </c>
      <c r="B116" s="211">
        <v>13.677882323024292</v>
      </c>
    </row>
    <row r="117" spans="1:2" ht="22.5" customHeight="1" x14ac:dyDescent="0.25">
      <c r="A117" s="210">
        <v>37408</v>
      </c>
      <c r="B117" s="211">
        <v>14.84626892229789</v>
      </c>
    </row>
    <row r="118" spans="1:2" ht="22.5" customHeight="1" x14ac:dyDescent="0.25">
      <c r="A118" s="210">
        <v>37438</v>
      </c>
      <c r="B118" s="211">
        <v>15.536302529605829</v>
      </c>
    </row>
    <row r="119" spans="1:2" ht="22.5" customHeight="1" x14ac:dyDescent="0.25">
      <c r="A119" s="210">
        <v>37469</v>
      </c>
      <c r="B119" s="211">
        <v>16.319746799911783</v>
      </c>
    </row>
    <row r="120" spans="1:2" ht="22.5" customHeight="1" x14ac:dyDescent="0.25">
      <c r="A120" s="210">
        <v>37500</v>
      </c>
      <c r="B120" s="211">
        <v>16.717495429451731</v>
      </c>
    </row>
    <row r="121" spans="1:2" ht="22.5" customHeight="1" x14ac:dyDescent="0.25">
      <c r="A121" s="210">
        <v>37530</v>
      </c>
      <c r="B121" s="211">
        <v>16.800359727272557</v>
      </c>
    </row>
    <row r="122" spans="1:2" ht="22.5" customHeight="1" x14ac:dyDescent="0.25">
      <c r="A122" s="210">
        <v>37561</v>
      </c>
      <c r="B122" s="211">
        <v>16.521634361875243</v>
      </c>
    </row>
    <row r="123" spans="1:2" ht="22.5" customHeight="1" x14ac:dyDescent="0.25">
      <c r="A123" s="210">
        <v>37591</v>
      </c>
      <c r="B123" s="211">
        <v>16.455342923618584</v>
      </c>
    </row>
    <row r="124" spans="1:2" ht="22.5" customHeight="1" x14ac:dyDescent="0.25">
      <c r="A124" s="210">
        <v>37622</v>
      </c>
      <c r="B124" s="211">
        <v>16.52464760906873</v>
      </c>
    </row>
    <row r="125" spans="1:2" ht="22.5" customHeight="1" x14ac:dyDescent="0.25">
      <c r="A125" s="210">
        <v>37653</v>
      </c>
      <c r="B125" s="211">
        <v>16.588679111930272</v>
      </c>
    </row>
    <row r="126" spans="1:2" ht="22.5" customHeight="1" x14ac:dyDescent="0.25">
      <c r="A126" s="210">
        <v>37681</v>
      </c>
      <c r="B126" s="211">
        <v>16.474929030376234</v>
      </c>
    </row>
    <row r="127" spans="1:2" ht="22.5" customHeight="1" x14ac:dyDescent="0.25">
      <c r="A127" s="210">
        <v>37712</v>
      </c>
      <c r="B127" s="211">
        <v>16.173604311027788</v>
      </c>
    </row>
    <row r="128" spans="1:2" ht="22.5" customHeight="1" x14ac:dyDescent="0.25">
      <c r="A128" s="210">
        <v>37742</v>
      </c>
      <c r="B128" s="211">
        <v>16.070400594650948</v>
      </c>
    </row>
    <row r="129" spans="1:2" ht="22.5" customHeight="1" x14ac:dyDescent="0.25">
      <c r="A129" s="210">
        <v>37773</v>
      </c>
      <c r="B129" s="211">
        <v>16.048554552498185</v>
      </c>
    </row>
    <row r="130" spans="1:2" ht="22.5" customHeight="1" x14ac:dyDescent="0.25">
      <c r="A130" s="210">
        <v>37803</v>
      </c>
      <c r="B130" s="211">
        <v>16.042528058111216</v>
      </c>
    </row>
    <row r="131" spans="1:2" ht="22.5" customHeight="1" x14ac:dyDescent="0.25">
      <c r="A131" s="210">
        <v>37834</v>
      </c>
      <c r="B131" s="211">
        <v>16.26174179143721</v>
      </c>
    </row>
    <row r="132" spans="1:2" ht="22.5" customHeight="1" x14ac:dyDescent="0.25">
      <c r="A132" s="212">
        <v>37865</v>
      </c>
      <c r="B132" s="211">
        <v>16.233869254897478</v>
      </c>
    </row>
    <row r="133" spans="1:2" ht="22.5" customHeight="1" x14ac:dyDescent="0.25">
      <c r="A133" s="212">
        <v>37895</v>
      </c>
      <c r="B133" s="211">
        <v>16.320500111710157</v>
      </c>
    </row>
    <row r="134" spans="1:2" ht="22.5" customHeight="1" x14ac:dyDescent="0.25">
      <c r="A134" s="212">
        <v>37926</v>
      </c>
      <c r="B134" s="211">
        <v>16.489995266343655</v>
      </c>
    </row>
    <row r="135" spans="1:2" ht="22.5" customHeight="1" x14ac:dyDescent="0.25">
      <c r="A135" s="212">
        <v>37956</v>
      </c>
      <c r="B135" s="211">
        <v>16.777007061523051</v>
      </c>
    </row>
    <row r="136" spans="1:2" ht="22.5" customHeight="1" x14ac:dyDescent="0.25">
      <c r="A136" s="212">
        <v>37987</v>
      </c>
      <c r="B136" s="211">
        <v>16.720508676645217</v>
      </c>
    </row>
    <row r="137" spans="1:2" ht="22.5" customHeight="1" x14ac:dyDescent="0.25">
      <c r="A137" s="212">
        <v>38018</v>
      </c>
      <c r="B137" s="211">
        <v>16.953282022341892</v>
      </c>
    </row>
    <row r="138" spans="1:2" ht="22.5" customHeight="1" x14ac:dyDescent="0.25">
      <c r="A138" s="212">
        <v>38047</v>
      </c>
      <c r="B138" s="211">
        <v>17.027106578582259</v>
      </c>
    </row>
    <row r="139" spans="1:2" ht="22.5" customHeight="1" x14ac:dyDescent="0.25">
      <c r="A139" s="212">
        <v>38078</v>
      </c>
      <c r="B139" s="211">
        <v>17.16345601408743</v>
      </c>
    </row>
    <row r="140" spans="1:2" ht="22.5" customHeight="1" x14ac:dyDescent="0.25">
      <c r="A140" s="212">
        <v>38108</v>
      </c>
      <c r="B140" s="211">
        <v>17.384176371010167</v>
      </c>
    </row>
    <row r="141" spans="1:2" ht="22.5" customHeight="1" x14ac:dyDescent="0.25">
      <c r="A141" s="212">
        <v>38139</v>
      </c>
      <c r="B141" s="211">
        <v>17.423348584525463</v>
      </c>
    </row>
    <row r="142" spans="1:2" ht="22.5" customHeight="1" x14ac:dyDescent="0.25">
      <c r="A142" s="212">
        <v>38169</v>
      </c>
      <c r="B142" s="211">
        <v>17.58305068578014</v>
      </c>
    </row>
    <row r="143" spans="1:2" ht="22.5" customHeight="1" x14ac:dyDescent="0.25">
      <c r="A143" s="212">
        <v>38200</v>
      </c>
      <c r="B143" s="211">
        <v>18.00867185185982</v>
      </c>
    </row>
    <row r="144" spans="1:2" ht="22.5" customHeight="1" x14ac:dyDescent="0.25">
      <c r="A144" s="212">
        <v>38231</v>
      </c>
      <c r="B144" s="211">
        <v>18.050857312568603</v>
      </c>
    </row>
    <row r="145" spans="1:2" ht="22.5" customHeight="1" x14ac:dyDescent="0.25">
      <c r="A145" s="212">
        <v>38261</v>
      </c>
      <c r="B145" s="211">
        <v>18.156320964340559</v>
      </c>
    </row>
    <row r="146" spans="1:2" ht="22.5" customHeight="1" x14ac:dyDescent="0.25">
      <c r="A146" s="212">
        <v>38292</v>
      </c>
      <c r="B146" s="211">
        <v>17.940120478208048</v>
      </c>
    </row>
    <row r="147" spans="1:2" ht="22.5" customHeight="1" x14ac:dyDescent="0.25">
      <c r="A147" s="212">
        <v>38322</v>
      </c>
      <c r="B147" s="211">
        <v>18.096809332269238</v>
      </c>
    </row>
    <row r="148" spans="1:2" ht="22.5" customHeight="1" x14ac:dyDescent="0.25">
      <c r="A148" s="212">
        <v>38353</v>
      </c>
      <c r="B148" s="211">
        <v>17.923547618643884</v>
      </c>
    </row>
    <row r="149" spans="1:2" ht="22.5" customHeight="1" x14ac:dyDescent="0.25">
      <c r="A149" s="212">
        <v>38384</v>
      </c>
      <c r="B149" s="211">
        <v>18.114135503631775</v>
      </c>
    </row>
    <row r="150" spans="1:2" ht="22.5" customHeight="1" x14ac:dyDescent="0.25">
      <c r="A150" s="212">
        <v>38412</v>
      </c>
      <c r="B150" s="211">
        <v>18.471205296059683</v>
      </c>
    </row>
    <row r="151" spans="1:2" ht="22.5" customHeight="1" x14ac:dyDescent="0.25">
      <c r="A151" s="212">
        <v>38443</v>
      </c>
      <c r="B151" s="211">
        <v>18.740890919876541</v>
      </c>
    </row>
    <row r="152" spans="1:2" ht="22.5" customHeight="1" x14ac:dyDescent="0.25">
      <c r="A152" s="212">
        <v>38473</v>
      </c>
      <c r="B152" s="211">
        <v>18.72733130750586</v>
      </c>
    </row>
    <row r="153" spans="1:2" ht="22.5" customHeight="1" x14ac:dyDescent="0.25">
      <c r="A153" s="212">
        <v>38504</v>
      </c>
      <c r="B153" s="211">
        <v>18.771776703609756</v>
      </c>
    </row>
    <row r="154" spans="1:2" ht="22.5" customHeight="1" x14ac:dyDescent="0.25">
      <c r="A154" s="212">
        <v>38534</v>
      </c>
      <c r="B154" s="211">
        <v>19.006809984701544</v>
      </c>
    </row>
    <row r="155" spans="1:2" ht="22.5" customHeight="1" x14ac:dyDescent="0.25">
      <c r="A155" s="212">
        <v>38565</v>
      </c>
      <c r="B155" s="211">
        <v>19.244103201188445</v>
      </c>
    </row>
    <row r="156" spans="1:2" ht="22.5" customHeight="1" x14ac:dyDescent="0.25">
      <c r="A156" s="212">
        <v>38596</v>
      </c>
      <c r="B156" s="211">
        <v>19.607952799801694</v>
      </c>
    </row>
    <row r="157" spans="1:2" ht="22.5" customHeight="1" x14ac:dyDescent="0.25">
      <c r="A157" s="212">
        <v>38626</v>
      </c>
      <c r="B157" s="211">
        <v>19.828673156724431</v>
      </c>
    </row>
    <row r="158" spans="1:2" ht="22.5" customHeight="1" x14ac:dyDescent="0.25">
      <c r="A158" s="212">
        <v>38657</v>
      </c>
      <c r="B158" s="211">
        <v>19.844492704490222</v>
      </c>
    </row>
    <row r="159" spans="1:2" ht="22.5" customHeight="1" x14ac:dyDescent="0.25">
      <c r="A159" s="212">
        <v>38687</v>
      </c>
      <c r="B159" s="213">
        <v>20.022274288905805</v>
      </c>
    </row>
    <row r="160" spans="1:2" ht="22.5" customHeight="1" x14ac:dyDescent="0.25">
      <c r="A160" s="212">
        <v>38718</v>
      </c>
      <c r="B160" s="213">
        <v>20.294219848117773</v>
      </c>
    </row>
    <row r="161" spans="1:2" ht="22.5" customHeight="1" x14ac:dyDescent="0.25">
      <c r="A161" s="212">
        <v>38749</v>
      </c>
      <c r="B161" s="211">
        <v>20.61513067422387</v>
      </c>
    </row>
    <row r="162" spans="1:2" ht="22.5" customHeight="1" x14ac:dyDescent="0.25">
      <c r="A162" s="212">
        <v>38777</v>
      </c>
      <c r="B162" s="211">
        <v>20.487067668500778</v>
      </c>
    </row>
    <row r="163" spans="1:2" ht="22.5" customHeight="1" x14ac:dyDescent="0.25">
      <c r="A163" s="212">
        <v>38808</v>
      </c>
      <c r="B163" s="211">
        <v>20.783872517058995</v>
      </c>
    </row>
    <row r="164" spans="1:2" ht="22.5" customHeight="1" x14ac:dyDescent="0.25">
      <c r="A164" s="212">
        <v>38838</v>
      </c>
      <c r="B164" s="211">
        <v>20.866736814879822</v>
      </c>
    </row>
    <row r="165" spans="1:2" ht="22.5" customHeight="1" x14ac:dyDescent="0.25">
      <c r="A165" s="212">
        <v>38869</v>
      </c>
      <c r="B165" s="211">
        <v>21.034725345916581</v>
      </c>
    </row>
    <row r="166" spans="1:2" ht="22.5" customHeight="1" x14ac:dyDescent="0.25">
      <c r="A166" s="212">
        <v>38899</v>
      </c>
      <c r="B166" s="211">
        <v>21.184634393792432</v>
      </c>
    </row>
    <row r="167" spans="1:2" ht="22.5" customHeight="1" x14ac:dyDescent="0.25">
      <c r="A167" s="212">
        <v>38930</v>
      </c>
      <c r="B167" s="211">
        <v>21.320983829297599</v>
      </c>
    </row>
    <row r="168" spans="1:2" ht="22.5" customHeight="1" x14ac:dyDescent="0.25">
      <c r="A168" s="212">
        <v>38961</v>
      </c>
      <c r="B168" s="211">
        <v>21.265238756218142</v>
      </c>
    </row>
    <row r="169" spans="1:2" ht="22.5" customHeight="1" x14ac:dyDescent="0.25">
      <c r="A169" s="212">
        <v>38991</v>
      </c>
      <c r="B169" s="211">
        <v>21.353376236627557</v>
      </c>
    </row>
    <row r="170" spans="1:2" ht="22.5" customHeight="1" x14ac:dyDescent="0.25">
      <c r="A170" s="212">
        <v>39022</v>
      </c>
      <c r="B170" s="211">
        <v>21.373715655183581</v>
      </c>
    </row>
    <row r="171" spans="1:2" ht="22.5" customHeight="1" x14ac:dyDescent="0.25">
      <c r="A171" s="212">
        <v>39052</v>
      </c>
      <c r="B171" s="211">
        <v>21.458086576601147</v>
      </c>
    </row>
    <row r="172" spans="1:2" ht="22.5" customHeight="1" x14ac:dyDescent="0.25">
      <c r="A172" s="212">
        <v>39083</v>
      </c>
      <c r="B172" s="211">
        <v>21.533417756438258</v>
      </c>
    </row>
    <row r="173" spans="1:2" ht="22.5" customHeight="1" x14ac:dyDescent="0.25">
      <c r="A173" s="212">
        <v>39114</v>
      </c>
      <c r="B173" s="211">
        <v>21.711952652652212</v>
      </c>
    </row>
    <row r="174" spans="1:2" ht="22.5" customHeight="1" x14ac:dyDescent="0.25">
      <c r="A174" s="212">
        <v>39142</v>
      </c>
      <c r="B174" s="211">
        <v>21.847548776359009</v>
      </c>
    </row>
    <row r="175" spans="1:2" ht="22.5" customHeight="1" x14ac:dyDescent="0.25">
      <c r="A175" s="212">
        <v>39173</v>
      </c>
      <c r="B175" s="211">
        <v>22.225711299141309</v>
      </c>
    </row>
    <row r="176" spans="1:2" ht="22.5" customHeight="1" x14ac:dyDescent="0.25">
      <c r="A176" s="212">
        <v>39203</v>
      </c>
      <c r="B176" s="211">
        <v>22.570728102795279</v>
      </c>
    </row>
    <row r="177" spans="1:2" ht="22.5" customHeight="1" x14ac:dyDescent="0.25">
      <c r="A177" s="212">
        <v>39234</v>
      </c>
      <c r="B177" s="211">
        <v>23.009908881245636</v>
      </c>
    </row>
    <row r="178" spans="1:2" ht="22.5" customHeight="1" x14ac:dyDescent="0.25">
      <c r="A178" s="212">
        <v>39264</v>
      </c>
      <c r="B178" s="211">
        <v>23.531953957516816</v>
      </c>
    </row>
    <row r="179" spans="1:2" ht="22.5" customHeight="1" x14ac:dyDescent="0.25">
      <c r="A179" s="212">
        <v>39295</v>
      </c>
      <c r="B179" s="211">
        <v>23.711242165529143</v>
      </c>
    </row>
    <row r="180" spans="1:2" ht="22.5" customHeight="1" x14ac:dyDescent="0.25">
      <c r="A180" s="212">
        <v>39326</v>
      </c>
      <c r="B180" s="211">
        <v>23.954561876403012</v>
      </c>
    </row>
    <row r="181" spans="1:2" ht="22.5" customHeight="1" x14ac:dyDescent="0.25">
      <c r="A181" s="212">
        <v>39356</v>
      </c>
      <c r="B181" s="211">
        <v>24.175282233325749</v>
      </c>
    </row>
    <row r="182" spans="1:2" ht="22.5" customHeight="1" x14ac:dyDescent="0.25">
      <c r="A182" s="212">
        <v>39387</v>
      </c>
      <c r="B182" s="211">
        <v>24.42839499757844</v>
      </c>
    </row>
    <row r="183" spans="1:2" ht="22.5" customHeight="1" x14ac:dyDescent="0.25">
      <c r="A183" s="212">
        <v>39417</v>
      </c>
      <c r="B183" s="211">
        <v>24.582070604446148</v>
      </c>
    </row>
    <row r="184" spans="1:2" ht="22.5" customHeight="1" x14ac:dyDescent="0.25">
      <c r="A184" s="212">
        <v>39448</v>
      </c>
      <c r="B184" s="211">
        <v>24.776425048425892</v>
      </c>
    </row>
    <row r="185" spans="1:2" ht="22.5" customHeight="1" x14ac:dyDescent="0.25">
      <c r="A185" s="212">
        <v>39479</v>
      </c>
      <c r="B185" s="211">
        <v>25.006185146929084</v>
      </c>
    </row>
    <row r="186" spans="1:2" ht="22.5" customHeight="1" x14ac:dyDescent="0.25">
      <c r="A186" s="212">
        <v>39508</v>
      </c>
      <c r="B186" s="211">
        <v>25.285663824124772</v>
      </c>
    </row>
    <row r="187" spans="1:2" ht="22.5" customHeight="1" x14ac:dyDescent="0.25">
      <c r="A187" s="212">
        <v>39539</v>
      </c>
      <c r="B187" s="211">
        <v>25.59753490865041</v>
      </c>
    </row>
    <row r="188" spans="1:2" ht="22.5" customHeight="1" x14ac:dyDescent="0.25">
      <c r="A188" s="212">
        <v>39569</v>
      </c>
      <c r="B188" s="211">
        <v>25.870987091459124</v>
      </c>
    </row>
    <row r="189" spans="1:2" ht="22.5" customHeight="1" x14ac:dyDescent="0.25">
      <c r="A189" s="212">
        <v>39600</v>
      </c>
      <c r="B189" s="211">
        <v>26.180598240589653</v>
      </c>
    </row>
    <row r="190" spans="1:2" ht="22.5" customHeight="1" x14ac:dyDescent="0.25">
      <c r="A190" s="212">
        <v>39630</v>
      </c>
      <c r="B190" s="211">
        <v>26.378719243561253</v>
      </c>
    </row>
    <row r="191" spans="1:2" ht="22.5" customHeight="1" x14ac:dyDescent="0.25">
      <c r="A191" s="212">
        <v>39661</v>
      </c>
      <c r="B191" s="211">
        <v>26.598686288685617</v>
      </c>
    </row>
    <row r="192" spans="1:2" ht="22.5" customHeight="1" x14ac:dyDescent="0.25">
      <c r="A192" s="212">
        <v>39692</v>
      </c>
      <c r="B192" s="211">
        <v>26.747088712964725</v>
      </c>
    </row>
    <row r="193" spans="1:2" ht="22.5" customHeight="1" x14ac:dyDescent="0.25">
      <c r="A193" s="212">
        <v>39722</v>
      </c>
      <c r="B193" s="211">
        <v>26.894737825445464</v>
      </c>
    </row>
    <row r="194" spans="1:2" ht="22.5" customHeight="1" x14ac:dyDescent="0.25">
      <c r="A194" s="212">
        <v>39753</v>
      </c>
      <c r="B194" s="211">
        <v>26.820159957406723</v>
      </c>
    </row>
    <row r="195" spans="1:2" ht="22.5" customHeight="1" x14ac:dyDescent="0.25">
      <c r="A195" s="212">
        <v>39783</v>
      </c>
      <c r="B195" s="211">
        <v>26.750101960158212</v>
      </c>
    </row>
    <row r="196" spans="1:2" ht="22.5" customHeight="1" x14ac:dyDescent="0.25">
      <c r="A196" s="212">
        <v>39814</v>
      </c>
      <c r="B196" s="211">
        <v>26.728255918005448</v>
      </c>
    </row>
    <row r="197" spans="1:2" ht="22.5" customHeight="1" x14ac:dyDescent="0.25">
      <c r="A197" s="212">
        <v>39845</v>
      </c>
      <c r="B197" s="211">
        <v>26.765921507924006</v>
      </c>
    </row>
    <row r="198" spans="1:2" ht="22.5" customHeight="1" x14ac:dyDescent="0.25">
      <c r="A198" s="212">
        <v>39873</v>
      </c>
      <c r="B198" s="211">
        <v>27.072519409861048</v>
      </c>
    </row>
    <row r="199" spans="1:2" ht="22.5" customHeight="1" x14ac:dyDescent="0.25">
      <c r="A199" s="212">
        <v>39904</v>
      </c>
      <c r="B199" s="211">
        <v>27.200582415584137</v>
      </c>
    </row>
    <row r="200" spans="1:2" ht="22.5" customHeight="1" x14ac:dyDescent="0.25">
      <c r="A200" s="212">
        <v>39934</v>
      </c>
      <c r="B200" s="211">
        <v>27.330152044903969</v>
      </c>
    </row>
    <row r="201" spans="1:2" ht="22.5" customHeight="1" x14ac:dyDescent="0.25">
      <c r="A201" s="212">
        <v>39965</v>
      </c>
      <c r="B201" s="211">
        <v>27.639009882236124</v>
      </c>
    </row>
    <row r="202" spans="1:2" ht="22.5" customHeight="1" x14ac:dyDescent="0.25">
      <c r="A202" s="212">
        <v>39995</v>
      </c>
      <c r="B202" s="211">
        <v>27.983273374091723</v>
      </c>
    </row>
    <row r="203" spans="1:2" ht="22.5" customHeight="1" x14ac:dyDescent="0.25">
      <c r="A203" s="212">
        <v>40026</v>
      </c>
      <c r="B203" s="211">
        <v>28.274805040061342</v>
      </c>
    </row>
    <row r="204" spans="1:2" ht="22.5" customHeight="1" x14ac:dyDescent="0.25">
      <c r="A204" s="212">
        <v>40057</v>
      </c>
      <c r="B204" s="211">
        <v>28.56407677063585</v>
      </c>
    </row>
    <row r="205" spans="1:2" ht="22.5" customHeight="1" x14ac:dyDescent="0.25">
      <c r="A205" s="212">
        <v>40087</v>
      </c>
      <c r="B205" s="211">
        <v>28.82848921186411</v>
      </c>
    </row>
    <row r="206" spans="1:2" ht="22.5" customHeight="1" x14ac:dyDescent="0.25">
      <c r="A206" s="212">
        <v>40118</v>
      </c>
      <c r="B206" s="211">
        <v>29.132073866607673</v>
      </c>
    </row>
    <row r="207" spans="1:2" ht="22.5" customHeight="1" x14ac:dyDescent="0.25">
      <c r="A207" s="212">
        <v>40148</v>
      </c>
      <c r="B207" s="211">
        <v>29.496676777019289</v>
      </c>
    </row>
    <row r="208" spans="1:2" ht="22.5" customHeight="1" x14ac:dyDescent="0.25">
      <c r="A208" s="212">
        <v>40179</v>
      </c>
      <c r="B208" s="211">
        <v>29.894425406559233</v>
      </c>
    </row>
    <row r="209" spans="1:2" ht="22.5" customHeight="1" x14ac:dyDescent="0.25">
      <c r="A209" s="212">
        <v>40210</v>
      </c>
      <c r="B209" s="211">
        <v>30.353945603565613</v>
      </c>
    </row>
    <row r="210" spans="1:2" ht="22.5" customHeight="1" x14ac:dyDescent="0.25">
      <c r="A210" s="212">
        <v>40238</v>
      </c>
      <c r="B210" s="211">
        <v>30.814972424168737</v>
      </c>
    </row>
    <row r="211" spans="1:2" ht="22.5" customHeight="1" x14ac:dyDescent="0.25">
      <c r="A211" s="212">
        <v>40269</v>
      </c>
      <c r="B211" s="211">
        <v>31.171288904798274</v>
      </c>
    </row>
    <row r="212" spans="1:2" ht="22.5" customHeight="1" x14ac:dyDescent="0.25">
      <c r="A212" s="212">
        <v>40299</v>
      </c>
      <c r="B212" s="211">
        <v>31.547944803983828</v>
      </c>
    </row>
    <row r="213" spans="1:2" ht="22.5" customHeight="1" x14ac:dyDescent="0.25">
      <c r="A213" s="212">
        <v>40330</v>
      </c>
      <c r="B213" s="211">
        <v>31.931380509354724</v>
      </c>
    </row>
    <row r="214" spans="1:2" ht="22.5" customHeight="1" x14ac:dyDescent="0.25">
      <c r="A214" s="212">
        <v>40360</v>
      </c>
      <c r="B214" s="211">
        <v>32.24023834668688</v>
      </c>
    </row>
    <row r="215" spans="1:2" ht="22.5" customHeight="1" x14ac:dyDescent="0.25">
      <c r="A215" s="212">
        <v>40391</v>
      </c>
      <c r="B215" s="211">
        <v>32.561902484591343</v>
      </c>
    </row>
    <row r="216" spans="1:2" ht="22.5" customHeight="1" x14ac:dyDescent="0.25">
      <c r="A216" s="212">
        <v>40422</v>
      </c>
      <c r="B216" s="211">
        <v>32.865487139334903</v>
      </c>
    </row>
    <row r="217" spans="1:2" ht="22.5" customHeight="1" x14ac:dyDescent="0.25">
      <c r="A217" s="212">
        <v>40452</v>
      </c>
      <c r="B217" s="211">
        <v>33.163045299691497</v>
      </c>
    </row>
    <row r="218" spans="1:2" ht="22.5" customHeight="1" x14ac:dyDescent="0.25">
      <c r="A218" s="212">
        <v>40483</v>
      </c>
      <c r="B218" s="211">
        <v>33.475669696015501</v>
      </c>
    </row>
    <row r="219" spans="1:2" ht="22.5" customHeight="1" x14ac:dyDescent="0.25">
      <c r="A219" s="212">
        <v>40513</v>
      </c>
      <c r="B219" s="211">
        <v>33.791307339532999</v>
      </c>
    </row>
    <row r="220" spans="1:2" ht="22.5" customHeight="1" x14ac:dyDescent="0.25">
      <c r="A220" s="212">
        <v>40544</v>
      </c>
      <c r="B220" s="211">
        <v>34.161183432533221</v>
      </c>
    </row>
    <row r="221" spans="1:2" ht="22.5" customHeight="1" x14ac:dyDescent="0.25">
      <c r="A221" s="212">
        <v>40575</v>
      </c>
      <c r="B221" s="211">
        <v>34.479081011445828</v>
      </c>
    </row>
    <row r="222" spans="1:2" ht="22.5" customHeight="1" x14ac:dyDescent="0.25">
      <c r="A222" s="212">
        <v>40603</v>
      </c>
      <c r="B222" s="211">
        <v>34.81053820272912</v>
      </c>
    </row>
    <row r="223" spans="1:2" ht="22.5" customHeight="1" x14ac:dyDescent="0.25">
      <c r="A223" s="212">
        <v>40634</v>
      </c>
      <c r="B223" s="211">
        <v>35.160074877173315</v>
      </c>
    </row>
    <row r="224" spans="1:2" ht="22.5" customHeight="1" x14ac:dyDescent="0.25">
      <c r="A224" s="212">
        <v>40664</v>
      </c>
      <c r="B224" s="211">
        <v>35.521664540391448</v>
      </c>
    </row>
    <row r="225" spans="1:2" ht="22.5" customHeight="1" x14ac:dyDescent="0.25">
      <c r="A225" s="212">
        <v>40695</v>
      </c>
      <c r="B225" s="211">
        <v>35.926946287915108</v>
      </c>
    </row>
    <row r="226" spans="1:2" ht="22.5" customHeight="1" x14ac:dyDescent="0.25">
      <c r="A226" s="212">
        <v>40725</v>
      </c>
      <c r="B226" s="211">
        <v>36.288535951133241</v>
      </c>
    </row>
    <row r="227" spans="1:2" ht="22.5" customHeight="1" x14ac:dyDescent="0.25">
      <c r="A227" s="212">
        <v>40756</v>
      </c>
      <c r="B227" s="211">
        <v>36.656905420536717</v>
      </c>
    </row>
    <row r="228" spans="1:2" ht="22.5" customHeight="1" x14ac:dyDescent="0.25">
      <c r="A228" s="212">
        <v>40787</v>
      </c>
      <c r="B228" s="211">
        <v>37.032808007923897</v>
      </c>
    </row>
    <row r="229" spans="1:2" ht="22.5" customHeight="1" x14ac:dyDescent="0.25">
      <c r="A229" s="212">
        <v>40817</v>
      </c>
      <c r="B229" s="211">
        <v>37.370291693594154</v>
      </c>
    </row>
    <row r="230" spans="1:2" ht="22.5" customHeight="1" x14ac:dyDescent="0.25">
      <c r="A230" s="212">
        <v>40848</v>
      </c>
      <c r="B230" s="211">
        <v>37.726608174223692</v>
      </c>
    </row>
    <row r="231" spans="1:2" ht="22.5" customHeight="1" x14ac:dyDescent="0.25">
      <c r="A231" s="212">
        <v>40878</v>
      </c>
      <c r="B231" s="211">
        <v>38.073884913272778</v>
      </c>
    </row>
    <row r="232" spans="1:2" ht="22.5" customHeight="1" x14ac:dyDescent="0.25">
      <c r="A232" s="212">
        <v>40909</v>
      </c>
      <c r="B232" s="211">
        <v>38.438487823684397</v>
      </c>
    </row>
    <row r="233" spans="1:2" ht="22.5" customHeight="1" x14ac:dyDescent="0.25">
      <c r="A233" s="212">
        <v>40940</v>
      </c>
      <c r="B233" s="211">
        <v>38.818156970063434</v>
      </c>
    </row>
    <row r="234" spans="1:2" ht="22.5" customHeight="1" x14ac:dyDescent="0.25">
      <c r="A234" s="212">
        <v>40969</v>
      </c>
      <c r="B234" s="211">
        <v>39.276923855271441</v>
      </c>
    </row>
    <row r="235" spans="1:2" ht="22.5" customHeight="1" x14ac:dyDescent="0.25">
      <c r="A235" s="212">
        <v>41000</v>
      </c>
      <c r="B235" s="211">
        <v>39.721377816310394</v>
      </c>
    </row>
    <row r="236" spans="1:2" ht="22.5" customHeight="1" x14ac:dyDescent="0.25">
      <c r="A236" s="212">
        <v>41030</v>
      </c>
      <c r="B236" s="211">
        <v>40.126659563834053</v>
      </c>
    </row>
    <row r="237" spans="1:2" ht="22.5" customHeight="1" x14ac:dyDescent="0.25">
      <c r="A237" s="212">
        <v>41061</v>
      </c>
      <c r="B237" s="211">
        <v>40.524408193374008</v>
      </c>
    </row>
    <row r="238" spans="1:2" ht="22.5" customHeight="1" x14ac:dyDescent="0.25">
      <c r="A238" s="212">
        <v>41091</v>
      </c>
      <c r="B238" s="211">
        <v>40.917636952123722</v>
      </c>
    </row>
    <row r="239" spans="1:2" ht="22.5" customHeight="1" x14ac:dyDescent="0.25">
      <c r="A239" s="212">
        <v>41122</v>
      </c>
      <c r="B239" s="211">
        <v>41.340998182808292</v>
      </c>
    </row>
    <row r="240" spans="1:2" ht="22.5" customHeight="1" x14ac:dyDescent="0.25">
      <c r="A240" s="212">
        <v>41153</v>
      </c>
      <c r="B240" s="211">
        <v>41.801271691613039</v>
      </c>
    </row>
    <row r="241" spans="1:2" ht="22.5" customHeight="1" x14ac:dyDescent="0.25">
      <c r="A241" s="212">
        <v>41183</v>
      </c>
      <c r="B241" s="211">
        <v>42.23367266387806</v>
      </c>
    </row>
    <row r="242" spans="1:2" ht="22.5" customHeight="1" x14ac:dyDescent="0.25">
      <c r="A242" s="212">
        <v>41214</v>
      </c>
      <c r="B242" s="211">
        <v>42.657787206360993</v>
      </c>
    </row>
    <row r="243" spans="1:2" ht="22.5" customHeight="1" x14ac:dyDescent="0.25">
      <c r="A243" s="212">
        <v>41244</v>
      </c>
      <c r="B243" s="211">
        <v>43.072108695465111</v>
      </c>
    </row>
    <row r="244" spans="1:2" ht="22.5" customHeight="1" x14ac:dyDescent="0.25">
      <c r="A244" s="212">
        <v>41275</v>
      </c>
      <c r="B244" s="211">
        <v>43.509782850318729</v>
      </c>
    </row>
    <row r="245" spans="1:2" ht="22.5" customHeight="1" x14ac:dyDescent="0.25">
      <c r="A245" s="212">
        <v>41306</v>
      </c>
      <c r="B245" s="211">
        <v>43.969303047325099</v>
      </c>
    </row>
    <row r="246" spans="1:2" ht="22.5" customHeight="1" x14ac:dyDescent="0.25">
      <c r="A246" s="212">
        <v>41334</v>
      </c>
      <c r="B246" s="211">
        <v>44.412250384767312</v>
      </c>
    </row>
    <row r="247" spans="1:2" ht="22.5" customHeight="1" x14ac:dyDescent="0.25">
      <c r="A247" s="212">
        <v>41365</v>
      </c>
      <c r="B247" s="211">
        <v>44.838624862645368</v>
      </c>
    </row>
    <row r="248" spans="1:2" ht="22.5" customHeight="1" x14ac:dyDescent="0.25">
      <c r="A248" s="212">
        <v>41395</v>
      </c>
      <c r="B248" s="211">
        <v>45.402102087826961</v>
      </c>
    </row>
    <row r="249" spans="1:2" ht="22.5" customHeight="1" x14ac:dyDescent="0.25">
      <c r="A249" s="212">
        <v>41426</v>
      </c>
      <c r="B249" s="211">
        <v>46.013037956305929</v>
      </c>
    </row>
    <row r="250" spans="1:2" ht="22.5" customHeight="1" x14ac:dyDescent="0.25">
      <c r="A250" s="212">
        <v>41456</v>
      </c>
      <c r="B250" s="211">
        <v>46.534329720778743</v>
      </c>
    </row>
    <row r="251" spans="1:2" ht="22.5" customHeight="1" x14ac:dyDescent="0.25">
      <c r="A251" s="212">
        <v>41487</v>
      </c>
      <c r="B251" s="211">
        <v>47.060894667840152</v>
      </c>
    </row>
    <row r="252" spans="1:2" ht="22.5" customHeight="1" x14ac:dyDescent="0.25">
      <c r="A252" s="212">
        <v>41518</v>
      </c>
      <c r="B252" s="211">
        <v>47.575406626127617</v>
      </c>
    </row>
    <row r="253" spans="1:2" ht="22.5" customHeight="1" x14ac:dyDescent="0.25">
      <c r="A253" s="212">
        <v>41548</v>
      </c>
      <c r="B253" s="211">
        <v>48.11779112095482</v>
      </c>
    </row>
    <row r="254" spans="1:2" ht="22.5" customHeight="1" x14ac:dyDescent="0.25">
      <c r="A254" s="212">
        <v>41579</v>
      </c>
      <c r="B254" s="211">
        <v>48.703114388289173</v>
      </c>
    </row>
    <row r="255" spans="1:2" ht="22.5" customHeight="1" x14ac:dyDescent="0.25">
      <c r="A255" s="212">
        <v>41609</v>
      </c>
      <c r="B255" s="211">
        <v>49.430060273717295</v>
      </c>
    </row>
    <row r="256" spans="1:2" ht="22.5" customHeight="1" x14ac:dyDescent="0.25">
      <c r="A256" s="212">
        <v>41640</v>
      </c>
      <c r="B256" s="211">
        <v>51.878323618423416</v>
      </c>
    </row>
    <row r="257" spans="1:2" ht="22.5" customHeight="1" x14ac:dyDescent="0.25">
      <c r="A257" s="212">
        <v>41671</v>
      </c>
      <c r="B257" s="211">
        <v>54.535254331278338</v>
      </c>
    </row>
    <row r="258" spans="1:2" ht="22.5" customHeight="1" x14ac:dyDescent="0.25">
      <c r="A258" s="212">
        <v>41699</v>
      </c>
      <c r="B258" s="211">
        <v>55.862589720008231</v>
      </c>
    </row>
    <row r="259" spans="1:2" ht="22.5" customHeight="1" x14ac:dyDescent="0.25">
      <c r="A259" s="212">
        <v>41730</v>
      </c>
      <c r="B259" s="211">
        <v>56.823062262931394</v>
      </c>
    </row>
    <row r="260" spans="1:2" ht="22.5" customHeight="1" x14ac:dyDescent="0.25">
      <c r="A260" s="212">
        <v>41760</v>
      </c>
      <c r="B260" s="211">
        <v>57.884478586836295</v>
      </c>
    </row>
    <row r="261" spans="1:2" ht="22.5" customHeight="1" x14ac:dyDescent="0.25">
      <c r="A261" s="212">
        <v>41791</v>
      </c>
      <c r="B261" s="211">
        <v>58.756060337551681</v>
      </c>
    </row>
    <row r="262" spans="1:2" ht="22.5" customHeight="1" x14ac:dyDescent="0.25">
      <c r="A262" s="212">
        <v>41821</v>
      </c>
      <c r="B262" s="211">
        <v>59.547037725841342</v>
      </c>
    </row>
    <row r="263" spans="1:2" ht="22.5" customHeight="1" x14ac:dyDescent="0.25">
      <c r="A263" s="212">
        <v>41852</v>
      </c>
      <c r="B263" s="211">
        <v>60.518809945740081</v>
      </c>
    </row>
    <row r="264" spans="1:2" ht="22.5" customHeight="1" x14ac:dyDescent="0.25">
      <c r="A264" s="212">
        <v>41883</v>
      </c>
      <c r="B264" s="211">
        <v>61.48380235945347</v>
      </c>
    </row>
    <row r="265" spans="1:2" ht="22.5" customHeight="1" x14ac:dyDescent="0.25">
      <c r="A265" s="212">
        <v>41913</v>
      </c>
      <c r="B265" s="211">
        <v>62.237114157824585</v>
      </c>
    </row>
    <row r="266" spans="1:2" ht="22.5" customHeight="1" x14ac:dyDescent="0.25">
      <c r="A266" s="212">
        <v>41944</v>
      </c>
      <c r="B266" s="211">
        <v>62.805111253796404</v>
      </c>
    </row>
    <row r="267" spans="1:2" ht="22.5" customHeight="1" x14ac:dyDescent="0.25">
      <c r="A267" s="212">
        <v>41974</v>
      </c>
      <c r="B267" s="211">
        <v>63.403240821703065</v>
      </c>
    </row>
    <row r="268" spans="1:2" ht="22.5" customHeight="1" x14ac:dyDescent="0.25">
      <c r="A268" s="212">
        <v>42005</v>
      </c>
      <c r="B268" s="211">
        <v>63.530550515627787</v>
      </c>
    </row>
    <row r="269" spans="1:2" ht="22.5" customHeight="1" x14ac:dyDescent="0.25">
      <c r="A269" s="212">
        <v>42036</v>
      </c>
      <c r="B269" s="211">
        <v>63.688745993285721</v>
      </c>
    </row>
    <row r="270" spans="1:2" ht="22.5" customHeight="1" x14ac:dyDescent="0.25">
      <c r="A270" s="212">
        <v>42064</v>
      </c>
      <c r="B270" s="211">
        <v>64.313241474135367</v>
      </c>
    </row>
    <row r="271" spans="1:2" ht="22.5" customHeight="1" x14ac:dyDescent="0.25">
      <c r="A271" s="212">
        <v>42095</v>
      </c>
      <c r="B271" s="211">
        <v>64.792347777899408</v>
      </c>
    </row>
    <row r="272" spans="1:2" ht="22.5" customHeight="1" x14ac:dyDescent="0.25">
      <c r="A272" s="212">
        <v>42125</v>
      </c>
      <c r="B272" s="211">
        <v>65.752820320822565</v>
      </c>
    </row>
    <row r="273" spans="1:2" ht="22.5" customHeight="1" x14ac:dyDescent="0.25">
      <c r="A273" s="212">
        <v>42156</v>
      </c>
      <c r="B273" s="211">
        <v>66.617622265352608</v>
      </c>
    </row>
    <row r="274" spans="1:2" ht="22.5" customHeight="1" x14ac:dyDescent="0.25">
      <c r="A274" s="212">
        <v>42186</v>
      </c>
      <c r="B274" s="211">
        <v>67.575081561082285</v>
      </c>
    </row>
    <row r="275" spans="1:2" ht="22.5" customHeight="1" x14ac:dyDescent="0.25">
      <c r="A275" s="212">
        <v>42217</v>
      </c>
      <c r="B275" s="211">
        <v>68.540073974795689</v>
      </c>
    </row>
    <row r="276" spans="1:2" ht="22.5" customHeight="1" x14ac:dyDescent="0.25">
      <c r="A276" s="212">
        <v>42248</v>
      </c>
      <c r="B276" s="211">
        <v>69.465894174993778</v>
      </c>
    </row>
    <row r="277" spans="1:2" s="214" customFormat="1" ht="22.5" customHeight="1" x14ac:dyDescent="0.25">
      <c r="A277" s="212">
        <v>42278</v>
      </c>
      <c r="B277" s="211">
        <v>70.109975762601096</v>
      </c>
    </row>
    <row r="278" spans="1:2" s="214" customFormat="1" ht="22.5" customHeight="1" x14ac:dyDescent="0.25">
      <c r="A278" s="212">
        <v>42309</v>
      </c>
      <c r="B278" s="215">
        <v>71.512175277853103</v>
      </c>
    </row>
    <row r="279" spans="1:2" s="214" customFormat="1" ht="22.5" customHeight="1" x14ac:dyDescent="0.25">
      <c r="A279" s="212">
        <v>42339</v>
      </c>
      <c r="B279" s="215">
        <v>74.301150113689374</v>
      </c>
    </row>
    <row r="280" spans="1:2" s="214" customFormat="1" ht="22.5" customHeight="1" x14ac:dyDescent="0.25">
      <c r="A280" s="212">
        <v>42370</v>
      </c>
      <c r="B280" s="211">
        <v>80.988253623921409</v>
      </c>
    </row>
    <row r="281" spans="1:2" s="214" customFormat="1" ht="22.5" customHeight="1" x14ac:dyDescent="0.25">
      <c r="A281" s="212">
        <v>42401</v>
      </c>
      <c r="B281" s="211">
        <v>85.037666305117483</v>
      </c>
    </row>
    <row r="282" spans="1:2" s="214" customFormat="1" ht="22.5" customHeight="1" x14ac:dyDescent="0.25">
      <c r="A282" s="212">
        <v>42430</v>
      </c>
      <c r="B282" s="211">
        <v>87.078570296440319</v>
      </c>
    </row>
    <row r="283" spans="1:2" s="214" customFormat="1" ht="22.5" customHeight="1" x14ac:dyDescent="0.25">
      <c r="A283" s="212">
        <v>42461</v>
      </c>
      <c r="B283" s="211">
        <v>88.384748850886908</v>
      </c>
    </row>
    <row r="284" spans="1:2" s="214" customFormat="1" ht="22.5" customHeight="1" x14ac:dyDescent="0.25">
      <c r="A284" s="212">
        <v>42491</v>
      </c>
      <c r="B284" s="211">
        <v>91.566599809518848</v>
      </c>
    </row>
    <row r="285" spans="1:2" s="214" customFormat="1" ht="22.5" customHeight="1" x14ac:dyDescent="0.25">
      <c r="A285" s="212">
        <v>42522</v>
      </c>
      <c r="B285" s="211">
        <v>94.222031203994888</v>
      </c>
    </row>
    <row r="286" spans="1:2" s="214" customFormat="1" ht="22.5" customHeight="1" x14ac:dyDescent="0.25">
      <c r="A286" s="212">
        <v>42552</v>
      </c>
      <c r="B286" s="211">
        <v>96.766026046502745</v>
      </c>
    </row>
    <row r="287" spans="1:2" s="214" customFormat="1" ht="22.5" customHeight="1" x14ac:dyDescent="0.25">
      <c r="A287" s="212">
        <v>42583</v>
      </c>
      <c r="B287" s="211">
        <v>97.153090150688755</v>
      </c>
    </row>
    <row r="288" spans="1:2" s="214" customFormat="1" ht="22.5" customHeight="1" x14ac:dyDescent="0.25">
      <c r="A288" s="212">
        <v>42614</v>
      </c>
      <c r="B288" s="211">
        <v>97.541702511291518</v>
      </c>
    </row>
    <row r="289" spans="1:14" s="214" customFormat="1" ht="22.5" customHeight="1" x14ac:dyDescent="0.25">
      <c r="A289" s="212">
        <v>42644</v>
      </c>
      <c r="B289" s="211">
        <v>98.126952726359278</v>
      </c>
    </row>
    <row r="290" spans="1:14" s="214" customFormat="1" ht="22.5" customHeight="1" x14ac:dyDescent="0.25">
      <c r="A290" s="212">
        <v>42675</v>
      </c>
      <c r="B290" s="211">
        <v>99.206349206349216</v>
      </c>
    </row>
    <row r="291" spans="1:14" s="214" customFormat="1" ht="22.5" customHeight="1" x14ac:dyDescent="0.25">
      <c r="A291" s="212">
        <v>42705</v>
      </c>
      <c r="B291" s="211">
        <v>100.00000000000001</v>
      </c>
    </row>
    <row r="292" spans="1:14" s="214" customFormat="1" ht="22.5" customHeight="1" x14ac:dyDescent="0.25">
      <c r="A292" s="212">
        <v>42736</v>
      </c>
      <c r="B292" s="211">
        <v>101.5859</v>
      </c>
    </row>
    <row r="293" spans="1:14" s="214" customFormat="1" ht="22.5" customHeight="1" x14ac:dyDescent="0.25">
      <c r="A293" s="212">
        <v>42767</v>
      </c>
      <c r="B293" s="211">
        <v>103.6859</v>
      </c>
    </row>
    <row r="294" spans="1:14" s="214" customFormat="1" ht="22.5" customHeight="1" x14ac:dyDescent="0.25">
      <c r="A294" s="212">
        <v>42795</v>
      </c>
      <c r="B294" s="211">
        <v>106.1476</v>
      </c>
    </row>
    <row r="295" spans="1:14" s="214" customFormat="1" ht="22.5" customHeight="1" x14ac:dyDescent="0.25">
      <c r="A295" s="212">
        <v>42826</v>
      </c>
      <c r="B295" s="211">
        <v>108.9667</v>
      </c>
    </row>
    <row r="296" spans="1:14" s="214" customFormat="1" ht="22.5" customHeight="1" x14ac:dyDescent="0.25">
      <c r="A296" s="212">
        <v>42856</v>
      </c>
      <c r="B296" s="211">
        <v>110.5301</v>
      </c>
    </row>
    <row r="297" spans="1:14" s="214" customFormat="1" ht="22.5" customHeight="1" x14ac:dyDescent="0.25">
      <c r="A297" s="212">
        <v>42887</v>
      </c>
      <c r="B297" s="211">
        <v>111.8477</v>
      </c>
    </row>
    <row r="298" spans="1:14" s="214" customFormat="1" ht="22.5" customHeight="1" x14ac:dyDescent="0.25">
      <c r="A298" s="212">
        <v>42917</v>
      </c>
      <c r="B298" s="211">
        <v>113.7852</v>
      </c>
    </row>
    <row r="299" spans="1:14" s="214" customFormat="1" ht="22.5" customHeight="1" x14ac:dyDescent="0.25">
      <c r="A299" s="212">
        <v>42948</v>
      </c>
      <c r="B299" s="211">
        <v>115.3819</v>
      </c>
    </row>
    <row r="300" spans="1:14" s="214" customFormat="1" ht="22.5" customHeight="1" x14ac:dyDescent="0.25">
      <c r="A300" s="212">
        <v>42979</v>
      </c>
      <c r="B300" s="211">
        <v>117.5719</v>
      </c>
    </row>
    <row r="301" spans="1:14" s="214" customFormat="1" ht="22.5" customHeight="1" x14ac:dyDescent="0.25">
      <c r="A301" s="212">
        <v>43009</v>
      </c>
      <c r="B301" s="211">
        <v>119.3528</v>
      </c>
    </row>
    <row r="302" spans="1:14" s="214" customFormat="1" ht="22.5" customHeight="1" x14ac:dyDescent="0.25">
      <c r="A302" s="212">
        <v>43040</v>
      </c>
      <c r="B302" s="211">
        <v>120.994</v>
      </c>
    </row>
    <row r="303" spans="1:14" s="214" customFormat="1" ht="22.5" customHeight="1" x14ac:dyDescent="0.25">
      <c r="A303" s="212">
        <v>43070</v>
      </c>
      <c r="B303" s="211">
        <v>124.79559999999999</v>
      </c>
      <c r="M303" s="214" t="s">
        <v>242</v>
      </c>
      <c r="N303" s="214">
        <f>B327/B132</f>
        <v>17.460051916735118</v>
      </c>
    </row>
    <row r="304" spans="1:14" ht="22.5" customHeight="1" x14ac:dyDescent="0.25">
      <c r="A304" s="212">
        <v>43101</v>
      </c>
      <c r="B304" s="211">
        <v>126.98869999999999</v>
      </c>
      <c r="C304" s="211">
        <f>AVERAGE(B304:B315)</f>
        <v>151.58167500000002</v>
      </c>
      <c r="D304" s="216">
        <f>B315/B303</f>
        <v>1.4764559006888065</v>
      </c>
      <c r="E304" s="204" t="s">
        <v>170</v>
      </c>
      <c r="G304" s="217" t="s">
        <v>171</v>
      </c>
      <c r="H304" s="217">
        <f>B315/B183</f>
        <v>7.4955117884444542</v>
      </c>
      <c r="M304" s="219" t="s">
        <v>238</v>
      </c>
      <c r="N304" s="204">
        <f>B327/B183</f>
        <v>11.53052582758157</v>
      </c>
    </row>
    <row r="305" spans="1:14" ht="22.5" customHeight="1" x14ac:dyDescent="0.25">
      <c r="A305" s="212">
        <v>43132</v>
      </c>
      <c r="B305" s="211">
        <v>130.06059999999999</v>
      </c>
      <c r="G305" s="217" t="s">
        <v>172</v>
      </c>
      <c r="H305" s="218">
        <f>B315/B255</f>
        <v>3.7275940789813533</v>
      </c>
      <c r="M305" s="219" t="s">
        <v>239</v>
      </c>
      <c r="N305" s="204">
        <f>B327/B231</f>
        <v>7.4445830953591425</v>
      </c>
    </row>
    <row r="306" spans="1:14" ht="22.5" customHeight="1" x14ac:dyDescent="0.25">
      <c r="A306" s="212">
        <v>43160</v>
      </c>
      <c r="B306" s="211">
        <v>133.1054</v>
      </c>
      <c r="G306" s="217" t="s">
        <v>173</v>
      </c>
      <c r="H306" s="217">
        <f>B315/B243</f>
        <v>4.2778309579117373</v>
      </c>
      <c r="M306" s="219" t="s">
        <v>240</v>
      </c>
      <c r="N306" s="204">
        <f>B327/B243</f>
        <v>6.5806901167539706</v>
      </c>
    </row>
    <row r="307" spans="1:14" ht="22.5" customHeight="1" x14ac:dyDescent="0.25">
      <c r="A307" s="212">
        <v>43191</v>
      </c>
      <c r="B307" s="211">
        <v>136.75120000000001</v>
      </c>
      <c r="G307" s="217" t="s">
        <v>174</v>
      </c>
      <c r="H307" s="217">
        <f>B315/B231</f>
        <v>4.8394115919536116</v>
      </c>
      <c r="M307" s="219" t="s">
        <v>241</v>
      </c>
      <c r="N307" s="204">
        <f>B327/B255</f>
        <v>5.7342475091156535</v>
      </c>
    </row>
    <row r="308" spans="1:14" ht="22.5" customHeight="1" x14ac:dyDescent="0.25">
      <c r="A308" s="212">
        <v>43221</v>
      </c>
      <c r="B308" s="211">
        <v>139.58930000000001</v>
      </c>
      <c r="G308" s="217" t="s">
        <v>175</v>
      </c>
      <c r="H308" s="217">
        <f>B315/B132</f>
        <v>11.350048291439418</v>
      </c>
    </row>
    <row r="309" spans="1:14" ht="22.5" customHeight="1" x14ac:dyDescent="0.25">
      <c r="A309" s="212">
        <v>43252</v>
      </c>
      <c r="B309" s="211">
        <v>144.80529999999999</v>
      </c>
      <c r="G309" s="217" t="s">
        <v>176</v>
      </c>
      <c r="H309" s="218">
        <f>H308</f>
        <v>11.350048291439418</v>
      </c>
      <c r="J309" s="219" t="s">
        <v>177</v>
      </c>
      <c r="K309" s="204">
        <f>B327/B315</f>
        <v>1.5383240201633388</v>
      </c>
    </row>
    <row r="310" spans="1:14" ht="22.5" customHeight="1" x14ac:dyDescent="0.25">
      <c r="A310" s="212">
        <v>43282</v>
      </c>
      <c r="B310" s="211">
        <v>149.29660000000001</v>
      </c>
    </row>
    <row r="311" spans="1:14" ht="22.5" customHeight="1" x14ac:dyDescent="0.25">
      <c r="A311" s="220">
        <v>43313</v>
      </c>
      <c r="B311" s="221">
        <v>155.10339999999999</v>
      </c>
      <c r="E311" s="204" t="s">
        <v>175</v>
      </c>
      <c r="F311" s="204">
        <f>B315/B132</f>
        <v>11.350048291439418</v>
      </c>
    </row>
    <row r="312" spans="1:14" ht="22.5" customHeight="1" x14ac:dyDescent="0.25">
      <c r="A312" s="212">
        <v>43344</v>
      </c>
      <c r="B312" s="211">
        <v>165.23830000000001</v>
      </c>
      <c r="K312" s="204">
        <v>2829370.9014673219</v>
      </c>
      <c r="L312" s="204">
        <f>+K312*K309</f>
        <v>4352489.2196783805</v>
      </c>
      <c r="M312" s="204">
        <f>+L312-K312</f>
        <v>1523118.3182110586</v>
      </c>
    </row>
    <row r="313" spans="1:14" ht="22.5" customHeight="1" x14ac:dyDescent="0.25">
      <c r="A313" s="212">
        <v>43374</v>
      </c>
      <c r="B313" s="211">
        <v>174.1473</v>
      </c>
    </row>
    <row r="314" spans="1:14" ht="22.5" customHeight="1" x14ac:dyDescent="0.25">
      <c r="A314" s="212">
        <v>43405</v>
      </c>
      <c r="B314" s="211">
        <v>179.6388</v>
      </c>
    </row>
    <row r="315" spans="1:14" ht="22.5" customHeight="1" x14ac:dyDescent="0.25">
      <c r="A315" s="212">
        <v>43435</v>
      </c>
      <c r="B315" s="211">
        <v>184.2552</v>
      </c>
    </row>
    <row r="316" spans="1:14" ht="22.5" customHeight="1" x14ac:dyDescent="0.25">
      <c r="A316" s="212">
        <v>43466</v>
      </c>
      <c r="B316" s="211">
        <v>189.61009999999999</v>
      </c>
      <c r="C316" s="211">
        <f>AVERAGE(B316:B327)</f>
        <v>232.75109166666664</v>
      </c>
      <c r="D316" s="211">
        <f>B327/C316</f>
        <v>1.2177996587269857</v>
      </c>
      <c r="E316" s="222"/>
    </row>
    <row r="317" spans="1:14" ht="22.5" customHeight="1" x14ac:dyDescent="0.25">
      <c r="A317" s="212">
        <v>43497</v>
      </c>
      <c r="B317" s="211">
        <v>196.7501</v>
      </c>
      <c r="D317" s="223"/>
      <c r="E317" s="222"/>
    </row>
    <row r="318" spans="1:14" ht="22.5" customHeight="1" x14ac:dyDescent="0.25">
      <c r="A318" s="212">
        <v>43525</v>
      </c>
      <c r="B318" s="211">
        <v>205.9571</v>
      </c>
      <c r="D318" s="223"/>
      <c r="E318" s="222"/>
    </row>
    <row r="319" spans="1:14" ht="22.5" customHeight="1" x14ac:dyDescent="0.25">
      <c r="A319" s="212">
        <v>43556</v>
      </c>
      <c r="B319" s="211">
        <v>213.05170000000001</v>
      </c>
      <c r="D319" s="223"/>
      <c r="E319" s="222"/>
    </row>
    <row r="320" spans="1:14" ht="22.5" customHeight="1" x14ac:dyDescent="0.25">
      <c r="A320" s="212">
        <v>43586</v>
      </c>
      <c r="B320" s="211">
        <v>219.56909999999999</v>
      </c>
      <c r="D320" s="223"/>
      <c r="E320" s="222"/>
    </row>
    <row r="321" spans="1:8" ht="22.5" customHeight="1" x14ac:dyDescent="0.25">
      <c r="A321" s="212">
        <v>43617</v>
      </c>
      <c r="B321" s="211">
        <v>225.53700000000001</v>
      </c>
      <c r="D321" s="223"/>
      <c r="E321" s="222"/>
    </row>
    <row r="322" spans="1:8" ht="22.5" customHeight="1" x14ac:dyDescent="0.25">
      <c r="A322" s="212">
        <v>43677</v>
      </c>
      <c r="B322" s="211">
        <v>230.494</v>
      </c>
      <c r="D322" s="223"/>
      <c r="E322" s="222"/>
    </row>
    <row r="323" spans="1:8" ht="22.5" customHeight="1" x14ac:dyDescent="0.25">
      <c r="A323" s="212">
        <v>43708</v>
      </c>
      <c r="B323" s="211">
        <v>239.60769999999999</v>
      </c>
      <c r="D323" s="223"/>
      <c r="E323" s="222"/>
    </row>
    <row r="324" spans="1:8" ht="22.5" customHeight="1" x14ac:dyDescent="0.25">
      <c r="A324" s="212">
        <v>43709</v>
      </c>
      <c r="B324" s="211">
        <v>253.71019999999999</v>
      </c>
      <c r="D324" s="223"/>
      <c r="E324" s="222"/>
    </row>
    <row r="325" spans="1:8" ht="22.5" customHeight="1" x14ac:dyDescent="0.25">
      <c r="A325" s="212">
        <v>43739</v>
      </c>
      <c r="B325" s="211">
        <v>262.06610000000001</v>
      </c>
      <c r="D325" s="223"/>
      <c r="E325" s="222"/>
      <c r="G325" s="222"/>
    </row>
    <row r="326" spans="1:8" ht="22.5" customHeight="1" x14ac:dyDescent="0.25">
      <c r="A326" s="212">
        <v>43770</v>
      </c>
      <c r="B326" s="211">
        <v>273.2158</v>
      </c>
      <c r="D326" s="223"/>
      <c r="E326" s="222"/>
      <c r="G326" s="222"/>
    </row>
    <row r="327" spans="1:8" ht="22.5" customHeight="1" x14ac:dyDescent="0.25">
      <c r="A327" s="212">
        <v>43800</v>
      </c>
      <c r="B327" s="211">
        <v>283.44420000000002</v>
      </c>
      <c r="D327" s="223"/>
      <c r="E327" s="222"/>
      <c r="G327" s="222"/>
    </row>
    <row r="328" spans="1:8" ht="22.5" customHeight="1" x14ac:dyDescent="0.25">
      <c r="A328" s="212">
        <v>43831</v>
      </c>
      <c r="B328" s="211">
        <v>289.82990000000001</v>
      </c>
      <c r="C328" s="211">
        <f>AVERAGE(B328:B339)</f>
        <v>330.54168333333331</v>
      </c>
      <c r="D328" s="211">
        <f>B339/C328</f>
        <v>1.1674249253788014</v>
      </c>
      <c r="E328" s="222"/>
      <c r="G328" s="222"/>
    </row>
    <row r="329" spans="1:8" ht="22.5" customHeight="1" x14ac:dyDescent="0.25">
      <c r="A329" s="212">
        <v>43862</v>
      </c>
      <c r="B329" s="211">
        <v>295.666</v>
      </c>
      <c r="C329" s="225"/>
      <c r="D329" s="223"/>
      <c r="E329" s="222"/>
      <c r="G329" s="222"/>
    </row>
    <row r="330" spans="1:8" ht="22.5" customHeight="1" x14ac:dyDescent="0.25">
      <c r="A330" s="212">
        <v>43891</v>
      </c>
      <c r="B330" s="211">
        <v>305.55149999999998</v>
      </c>
      <c r="C330" s="224"/>
      <c r="D330" s="223"/>
      <c r="E330" s="222"/>
      <c r="G330" s="222"/>
    </row>
    <row r="331" spans="1:8" ht="22.5" customHeight="1" x14ac:dyDescent="0.25">
      <c r="A331" s="212">
        <v>43922</v>
      </c>
      <c r="B331" s="211">
        <v>310.12430000000001</v>
      </c>
      <c r="C331" s="224"/>
      <c r="D331" s="223"/>
      <c r="E331" s="222"/>
      <c r="G331" s="256"/>
      <c r="H331" s="257"/>
    </row>
    <row r="332" spans="1:8" ht="21" customHeight="1" x14ac:dyDescent="0.25">
      <c r="A332" s="253">
        <v>43952</v>
      </c>
      <c r="B332" s="255">
        <v>314.90870000000001</v>
      </c>
      <c r="E332" s="222"/>
      <c r="G332" s="256"/>
      <c r="H332" s="257"/>
    </row>
    <row r="333" spans="1:8" x14ac:dyDescent="0.25">
      <c r="A333" s="253">
        <v>43983</v>
      </c>
      <c r="B333" s="255">
        <v>321.97379999999998</v>
      </c>
      <c r="G333" s="256"/>
      <c r="H333" s="257"/>
    </row>
    <row r="334" spans="1:8" ht="15.75" customHeight="1" x14ac:dyDescent="0.25">
      <c r="A334" s="253">
        <v>44013</v>
      </c>
      <c r="B334" s="255">
        <v>328.20139999999998</v>
      </c>
      <c r="G334" s="256"/>
      <c r="H334" s="257"/>
    </row>
    <row r="335" spans="1:8" ht="15.75" customHeight="1" x14ac:dyDescent="0.25">
      <c r="A335" s="253">
        <v>44044</v>
      </c>
      <c r="B335" s="254">
        <v>337.06319999999999</v>
      </c>
      <c r="G335" s="256"/>
      <c r="H335" s="257"/>
    </row>
    <row r="336" spans="1:8" ht="31.5" customHeight="1" x14ac:dyDescent="0.25">
      <c r="A336" s="253">
        <v>44075</v>
      </c>
      <c r="B336" s="254">
        <v>346.6207</v>
      </c>
      <c r="G336" s="256"/>
      <c r="H336" s="257"/>
    </row>
    <row r="337" spans="1:8" x14ac:dyDescent="0.25">
      <c r="A337" s="253">
        <v>44105</v>
      </c>
      <c r="B337" s="254">
        <v>359.65699999999998</v>
      </c>
      <c r="G337" s="256"/>
      <c r="H337" s="257"/>
    </row>
    <row r="338" spans="1:8" x14ac:dyDescent="0.25">
      <c r="A338" s="253">
        <v>44136</v>
      </c>
      <c r="B338" s="254">
        <v>371.02109999999999</v>
      </c>
      <c r="G338" s="256"/>
      <c r="H338" s="257"/>
    </row>
    <row r="339" spans="1:8" ht="16.5" thickBot="1" x14ac:dyDescent="0.3">
      <c r="A339" s="253">
        <v>44166</v>
      </c>
      <c r="B339" s="254">
        <v>385.88260000000002</v>
      </c>
      <c r="D339" s="204" t="s">
        <v>254</v>
      </c>
      <c r="E339" s="204" t="s">
        <v>255</v>
      </c>
      <c r="G339" s="256"/>
      <c r="H339" s="257"/>
    </row>
    <row r="340" spans="1:8" ht="16.5" thickBot="1" x14ac:dyDescent="0.3">
      <c r="A340" s="258">
        <v>44197</v>
      </c>
      <c r="B340" s="259">
        <v>401.50709999999998</v>
      </c>
      <c r="C340" s="260">
        <f>AVERAGE(B340:B351)</f>
        <v>490.55485833333341</v>
      </c>
      <c r="D340" s="269">
        <f>B351/C340</f>
        <v>1.1873442696682426</v>
      </c>
      <c r="E340" s="269">
        <f>+B351/B339</f>
        <v>1.5094163354346632</v>
      </c>
      <c r="G340" s="256"/>
      <c r="H340" s="257"/>
    </row>
    <row r="341" spans="1:8" x14ac:dyDescent="0.25">
      <c r="A341" s="253">
        <v>44228</v>
      </c>
      <c r="B341" s="254">
        <v>415.85950000000003</v>
      </c>
      <c r="G341" s="256"/>
      <c r="H341" s="257"/>
    </row>
    <row r="342" spans="1:8" x14ac:dyDescent="0.25">
      <c r="A342" s="253">
        <v>44256</v>
      </c>
      <c r="B342" s="254">
        <v>435.8657</v>
      </c>
      <c r="G342" s="256"/>
      <c r="H342" s="257"/>
    </row>
    <row r="343" spans="1:8" x14ac:dyDescent="0.25">
      <c r="A343" s="253">
        <v>44287</v>
      </c>
      <c r="B343" s="254">
        <v>453.65030000000002</v>
      </c>
      <c r="G343" s="256"/>
      <c r="H343" s="257"/>
    </row>
    <row r="344" spans="1:8" x14ac:dyDescent="0.25">
      <c r="A344" s="253">
        <v>44317</v>
      </c>
      <c r="B344" s="254">
        <v>468.72500000000002</v>
      </c>
      <c r="G344" s="256"/>
      <c r="H344" s="257"/>
    </row>
    <row r="345" spans="1:8" x14ac:dyDescent="0.25">
      <c r="A345" s="253">
        <v>44348</v>
      </c>
      <c r="B345" s="254">
        <v>483.60489999999999</v>
      </c>
      <c r="G345" s="256"/>
      <c r="H345" s="257"/>
    </row>
    <row r="346" spans="1:8" x14ac:dyDescent="0.25">
      <c r="A346" s="253">
        <v>44378</v>
      </c>
      <c r="B346" s="254">
        <v>498.09870000000001</v>
      </c>
      <c r="G346" s="256"/>
      <c r="H346" s="257"/>
    </row>
    <row r="347" spans="1:8" x14ac:dyDescent="0.25">
      <c r="A347" s="253">
        <v>44409</v>
      </c>
      <c r="B347" s="254">
        <v>510.39420000000001</v>
      </c>
    </row>
    <row r="348" spans="1:8" x14ac:dyDescent="0.25">
      <c r="A348" s="253">
        <v>44440</v>
      </c>
      <c r="B348" s="254">
        <v>528.49680000000001</v>
      </c>
    </row>
    <row r="349" spans="1:8" x14ac:dyDescent="0.25">
      <c r="A349" s="253">
        <v>44470</v>
      </c>
      <c r="B349" s="254">
        <v>547.08019999999999</v>
      </c>
    </row>
    <row r="350" spans="1:8" x14ac:dyDescent="0.25">
      <c r="A350" s="253">
        <v>44501</v>
      </c>
      <c r="B350" s="254">
        <v>560.91840000000002</v>
      </c>
    </row>
    <row r="351" spans="1:8" ht="16.5" thickBot="1" x14ac:dyDescent="0.3">
      <c r="A351" s="253">
        <v>44531</v>
      </c>
      <c r="B351" s="254">
        <v>582.45749999999998</v>
      </c>
      <c r="D351" s="204" t="s">
        <v>254</v>
      </c>
      <c r="E351" s="204" t="s">
        <v>255</v>
      </c>
    </row>
    <row r="352" spans="1:8" ht="16.5" thickBot="1" x14ac:dyDescent="0.3">
      <c r="A352" s="258">
        <v>44562</v>
      </c>
      <c r="B352" s="259">
        <v>605.0317</v>
      </c>
      <c r="C352" s="260">
        <f>AVERAGE(B352:B363)</f>
        <v>845.86745833333327</v>
      </c>
      <c r="D352" s="269">
        <f>B363/C352</f>
        <v>1.3413301207207455</v>
      </c>
      <c r="E352" s="269">
        <f>+B363/B351</f>
        <v>1.9479318233519185</v>
      </c>
      <c r="F352" s="204" t="s">
        <v>281</v>
      </c>
    </row>
    <row r="353" spans="1:6" x14ac:dyDescent="0.25">
      <c r="A353" s="253">
        <v>44593</v>
      </c>
      <c r="B353" s="254">
        <v>633.43409999999994</v>
      </c>
    </row>
    <row r="354" spans="1:6" x14ac:dyDescent="0.25">
      <c r="A354" s="253">
        <v>44621</v>
      </c>
      <c r="B354" s="254">
        <v>676.0566</v>
      </c>
    </row>
    <row r="355" spans="1:6" x14ac:dyDescent="0.25">
      <c r="A355" s="253">
        <v>44652</v>
      </c>
      <c r="B355" s="254">
        <v>716.93989999999997</v>
      </c>
    </row>
    <row r="356" spans="1:6" x14ac:dyDescent="0.25">
      <c r="A356" s="253">
        <v>44682</v>
      </c>
      <c r="B356" s="254">
        <v>753.14700000000005</v>
      </c>
    </row>
    <row r="357" spans="1:6" x14ac:dyDescent="0.25">
      <c r="A357" s="253">
        <v>44713</v>
      </c>
      <c r="B357" s="254">
        <v>793.02779999999996</v>
      </c>
    </row>
    <row r="358" spans="1:6" x14ac:dyDescent="0.25">
      <c r="A358" s="253">
        <v>44743</v>
      </c>
      <c r="B358" s="254">
        <v>851.76099999999997</v>
      </c>
    </row>
    <row r="359" spans="1:6" x14ac:dyDescent="0.25">
      <c r="A359" s="253">
        <v>44774</v>
      </c>
      <c r="B359" s="254">
        <v>911.13160000000005</v>
      </c>
    </row>
    <row r="360" spans="1:6" x14ac:dyDescent="0.25">
      <c r="A360" s="253">
        <v>44805</v>
      </c>
      <c r="B360" s="254">
        <v>967.30759999999998</v>
      </c>
    </row>
    <row r="361" spans="1:6" x14ac:dyDescent="0.25">
      <c r="A361" s="253">
        <v>44835</v>
      </c>
      <c r="B361" s="254">
        <v>1028.7059999999999</v>
      </c>
    </row>
    <row r="362" spans="1:6" x14ac:dyDescent="0.25">
      <c r="A362" s="253">
        <v>44866</v>
      </c>
      <c r="B362" s="254">
        <v>1079.2787000000001</v>
      </c>
    </row>
    <row r="363" spans="1:6" ht="16.5" thickBot="1" x14ac:dyDescent="0.3">
      <c r="A363" s="253">
        <v>44896</v>
      </c>
      <c r="B363" s="254">
        <v>1134.5875000000001</v>
      </c>
      <c r="D363" s="204" t="s">
        <v>254</v>
      </c>
      <c r="E363" s="204" t="s">
        <v>255</v>
      </c>
    </row>
    <row r="364" spans="1:6" ht="16.5" thickBot="1" x14ac:dyDescent="0.3">
      <c r="A364" s="258">
        <v>44927</v>
      </c>
      <c r="B364" s="259">
        <v>1202.979</v>
      </c>
      <c r="C364" s="260">
        <f>AVERAGE(B364:B375)</f>
        <v>1975.0069250000004</v>
      </c>
      <c r="D364" s="269">
        <f>B375/C364</f>
        <v>1.7889518032955753</v>
      </c>
      <c r="E364" s="269">
        <f>+B375/B363</f>
        <v>3.114076437471768</v>
      </c>
      <c r="F364" s="204" t="s">
        <v>280</v>
      </c>
    </row>
    <row r="365" spans="1:6" x14ac:dyDescent="0.25">
      <c r="A365" s="253">
        <v>44958</v>
      </c>
      <c r="B365" s="254">
        <v>1282.7091</v>
      </c>
      <c r="C365" s="305"/>
    </row>
    <row r="366" spans="1:6" x14ac:dyDescent="0.25">
      <c r="A366" s="253">
        <v>44986</v>
      </c>
      <c r="B366" s="254">
        <v>1381.1601000000001</v>
      </c>
      <c r="C366" s="305"/>
    </row>
    <row r="367" spans="1:6" x14ac:dyDescent="0.25">
      <c r="A367" s="253">
        <v>45017</v>
      </c>
      <c r="B367" s="254">
        <v>1497.2147</v>
      </c>
      <c r="C367" s="305"/>
    </row>
    <row r="368" spans="1:6" x14ac:dyDescent="0.25">
      <c r="A368" s="253">
        <v>45047</v>
      </c>
      <c r="B368" s="254">
        <v>1613.5895</v>
      </c>
      <c r="C368" s="305"/>
    </row>
    <row r="369" spans="1:4" x14ac:dyDescent="0.25">
      <c r="A369" s="253">
        <v>45078</v>
      </c>
      <c r="B369" s="254">
        <v>1709.6115</v>
      </c>
      <c r="C369" s="305"/>
    </row>
    <row r="370" spans="1:4" x14ac:dyDescent="0.25">
      <c r="A370" s="253">
        <v>45108</v>
      </c>
      <c r="B370" s="254">
        <v>1818.0838000000001</v>
      </c>
      <c r="C370" s="305"/>
    </row>
    <row r="371" spans="1:4" x14ac:dyDescent="0.25">
      <c r="A371" s="253">
        <v>45139</v>
      </c>
      <c r="B371" s="254">
        <v>2044.2832000000001</v>
      </c>
      <c r="C371" s="305"/>
    </row>
    <row r="372" spans="1:4" x14ac:dyDescent="0.25">
      <c r="A372" s="253">
        <v>45170</v>
      </c>
      <c r="B372" s="254">
        <v>2304.9241999999999</v>
      </c>
      <c r="C372" s="305"/>
    </row>
    <row r="373" spans="1:4" x14ac:dyDescent="0.25">
      <c r="A373" s="253">
        <v>45200</v>
      </c>
      <c r="B373" s="254">
        <v>2496.2730000000001</v>
      </c>
      <c r="C373" s="305"/>
    </row>
    <row r="374" spans="1:4" x14ac:dyDescent="0.25">
      <c r="A374" s="253">
        <v>45231</v>
      </c>
      <c r="B374" s="254">
        <v>2816.0628000000002</v>
      </c>
      <c r="C374" s="305"/>
    </row>
    <row r="375" spans="1:4" x14ac:dyDescent="0.25">
      <c r="A375" s="253">
        <v>45261</v>
      </c>
      <c r="B375" s="254">
        <v>3533.1922</v>
      </c>
      <c r="C375" s="305"/>
    </row>
    <row r="376" spans="1:4" x14ac:dyDescent="0.25">
      <c r="A376" s="253">
        <v>45292</v>
      </c>
      <c r="B376" s="254">
        <v>4261.5324000000001</v>
      </c>
      <c r="C376" s="211">
        <f>AVERAGE(B376:B387)</f>
        <v>5269.6714000000011</v>
      </c>
      <c r="D376" s="211">
        <f>B387/C376</f>
        <v>0</v>
      </c>
    </row>
    <row r="377" spans="1:4" x14ac:dyDescent="0.25">
      <c r="A377" s="253">
        <v>45323</v>
      </c>
      <c r="B377" s="254">
        <v>4825.7880999999998</v>
      </c>
    </row>
    <row r="378" spans="1:4" x14ac:dyDescent="0.25">
      <c r="A378" s="253">
        <v>45352</v>
      </c>
      <c r="B378" s="254">
        <v>5357.0928999999996</v>
      </c>
    </row>
    <row r="379" spans="1:4" x14ac:dyDescent="0.25">
      <c r="A379" s="253">
        <v>45383</v>
      </c>
      <c r="B379" s="254">
        <v>5830.2271000000001</v>
      </c>
    </row>
    <row r="380" spans="1:4" x14ac:dyDescent="0.25">
      <c r="A380" s="253">
        <v>45413</v>
      </c>
      <c r="B380" s="254">
        <v>6073.7165000000005</v>
      </c>
    </row>
  </sheetData>
  <mergeCells count="1">
    <mergeCell ref="A1:B1"/>
  </mergeCells>
  <printOptions horizontalCentered="1"/>
  <pageMargins left="0.70866141732283472" right="0.70866141732283472" top="0.74803149606299213" bottom="0.74803149606299213" header="0.31496062992125984" footer="0.31496062992125984"/>
  <pageSetup paperSize="9" fitToHeight="0" orientation="portrait" r:id="rId1"/>
  <headerFooter>
    <oddFooter>&amp;L&amp;P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E74"/>
  <sheetViews>
    <sheetView view="pageBreakPreview" topLeftCell="A34" zoomScale="85" zoomScaleNormal="100" zoomScaleSheetLayoutView="85" workbookViewId="0">
      <selection activeCell="A75" sqref="A75"/>
    </sheetView>
  </sheetViews>
  <sheetFormatPr baseColWidth="10" defaultColWidth="11.42578125" defaultRowHeight="15" x14ac:dyDescent="0.25"/>
  <cols>
    <col min="1" max="2" width="16.85546875" style="4" customWidth="1"/>
    <col min="3" max="3" width="13.140625" style="4" customWidth="1"/>
    <col min="4" max="4" width="18.140625" style="4" customWidth="1"/>
    <col min="5" max="5" width="16.85546875" style="4" customWidth="1"/>
    <col min="6" max="16384" width="11.42578125" style="4"/>
  </cols>
  <sheetData>
    <row r="1" spans="1:5" x14ac:dyDescent="0.25">
      <c r="A1" s="1"/>
      <c r="B1" s="2"/>
      <c r="C1" s="2"/>
      <c r="D1" s="2"/>
      <c r="E1" s="3"/>
    </row>
    <row r="2" spans="1:5" x14ac:dyDescent="0.25">
      <c r="A2" s="5"/>
      <c r="E2" s="6"/>
    </row>
    <row r="3" spans="1:5" ht="23.25" x14ac:dyDescent="0.35">
      <c r="A3" s="359" t="s">
        <v>257</v>
      </c>
      <c r="B3" s="360"/>
      <c r="C3" s="360"/>
      <c r="D3" s="360"/>
      <c r="E3" s="361"/>
    </row>
    <row r="4" spans="1:5" ht="23.25" x14ac:dyDescent="0.35">
      <c r="A4" s="359"/>
      <c r="B4" s="360"/>
      <c r="C4" s="360"/>
      <c r="D4" s="360"/>
      <c r="E4" s="361"/>
    </row>
    <row r="5" spans="1:5" ht="23.25" x14ac:dyDescent="0.35">
      <c r="A5" s="7"/>
      <c r="B5" s="8"/>
      <c r="C5" s="8"/>
      <c r="D5" s="8"/>
      <c r="E5" s="9"/>
    </row>
    <row r="6" spans="1:5" ht="23.25" x14ac:dyDescent="0.35">
      <c r="A6" s="7"/>
      <c r="B6" s="8"/>
      <c r="C6" s="8"/>
      <c r="D6" s="8"/>
      <c r="E6" s="9"/>
    </row>
    <row r="7" spans="1:5" ht="23.25" x14ac:dyDescent="0.35">
      <c r="A7" s="7"/>
      <c r="B7" s="8"/>
      <c r="C7" s="8"/>
      <c r="D7" s="8"/>
      <c r="E7" s="9"/>
    </row>
    <row r="8" spans="1:5" ht="23.25" x14ac:dyDescent="0.35">
      <c r="A8" s="7"/>
      <c r="B8" s="8"/>
      <c r="C8" s="8"/>
      <c r="D8" s="8"/>
      <c r="E8" s="9"/>
    </row>
    <row r="9" spans="1:5" ht="23.25" x14ac:dyDescent="0.35">
      <c r="A9" s="7"/>
      <c r="B9" s="8"/>
      <c r="C9" s="8"/>
      <c r="D9" s="8"/>
      <c r="E9" s="9"/>
    </row>
    <row r="10" spans="1:5" ht="23.25" x14ac:dyDescent="0.35">
      <c r="A10" s="7"/>
      <c r="B10" s="8"/>
      <c r="C10" s="8"/>
      <c r="D10" s="8"/>
      <c r="E10" s="9"/>
    </row>
    <row r="11" spans="1:5" ht="23.25" x14ac:dyDescent="0.35">
      <c r="A11" s="7"/>
      <c r="B11" s="8"/>
      <c r="C11" s="8"/>
      <c r="D11" s="8"/>
      <c r="E11" s="9"/>
    </row>
    <row r="12" spans="1:5" ht="23.25" x14ac:dyDescent="0.35">
      <c r="A12" s="7"/>
      <c r="B12" s="8"/>
      <c r="C12" s="8"/>
      <c r="D12" s="8"/>
      <c r="E12" s="9"/>
    </row>
    <row r="13" spans="1:5" ht="23.25" x14ac:dyDescent="0.35">
      <c r="A13" s="7"/>
      <c r="B13" s="8"/>
      <c r="C13" s="8"/>
      <c r="D13" s="8"/>
      <c r="E13" s="9"/>
    </row>
    <row r="14" spans="1:5" ht="23.25" x14ac:dyDescent="0.35">
      <c r="A14" s="7"/>
      <c r="B14" s="8"/>
      <c r="C14" s="8"/>
      <c r="D14" s="8"/>
      <c r="E14" s="9"/>
    </row>
    <row r="15" spans="1:5" ht="23.25" x14ac:dyDescent="0.35">
      <c r="A15" s="7"/>
      <c r="B15" s="8"/>
      <c r="C15" s="8"/>
      <c r="D15" s="8"/>
      <c r="E15" s="9"/>
    </row>
    <row r="16" spans="1:5" ht="23.25" x14ac:dyDescent="0.35">
      <c r="A16" s="359" t="s">
        <v>0</v>
      </c>
      <c r="B16" s="360"/>
      <c r="C16" s="360"/>
      <c r="D16" s="360"/>
      <c r="E16" s="361"/>
    </row>
    <row r="17" spans="1:5" ht="23.25" x14ac:dyDescent="0.35">
      <c r="A17" s="362" t="s">
        <v>295</v>
      </c>
      <c r="B17" s="363"/>
      <c r="C17" s="363"/>
      <c r="D17" s="363"/>
      <c r="E17" s="364"/>
    </row>
    <row r="18" spans="1:5" x14ac:dyDescent="0.25">
      <c r="A18" s="5"/>
      <c r="E18" s="6"/>
    </row>
    <row r="19" spans="1:5" x14ac:dyDescent="0.25">
      <c r="A19" s="5"/>
      <c r="E19" s="6"/>
    </row>
    <row r="20" spans="1:5" x14ac:dyDescent="0.25">
      <c r="A20" s="5"/>
      <c r="E20" s="6"/>
    </row>
    <row r="21" spans="1:5" x14ac:dyDescent="0.25">
      <c r="A21" s="5"/>
      <c r="E21" s="6"/>
    </row>
    <row r="22" spans="1:5" x14ac:dyDescent="0.25">
      <c r="A22" s="5"/>
      <c r="E22" s="6"/>
    </row>
    <row r="23" spans="1:5" x14ac:dyDescent="0.25">
      <c r="A23" s="5"/>
      <c r="E23" s="6"/>
    </row>
    <row r="24" spans="1:5" x14ac:dyDescent="0.25">
      <c r="A24" s="5"/>
      <c r="E24" s="6"/>
    </row>
    <row r="25" spans="1:5" x14ac:dyDescent="0.25">
      <c r="A25" s="5"/>
      <c r="E25" s="6"/>
    </row>
    <row r="26" spans="1:5" x14ac:dyDescent="0.25">
      <c r="A26" s="5"/>
      <c r="E26" s="6"/>
    </row>
    <row r="27" spans="1:5" x14ac:dyDescent="0.25">
      <c r="A27" s="5"/>
      <c r="E27" s="6"/>
    </row>
    <row r="28" spans="1:5" x14ac:dyDescent="0.25">
      <c r="A28" s="5"/>
      <c r="E28" s="6"/>
    </row>
    <row r="29" spans="1:5" x14ac:dyDescent="0.25">
      <c r="A29" s="5"/>
      <c r="E29" s="6"/>
    </row>
    <row r="30" spans="1:5" x14ac:dyDescent="0.25">
      <c r="A30" s="5"/>
      <c r="E30" s="6"/>
    </row>
    <row r="31" spans="1:5" x14ac:dyDescent="0.25">
      <c r="A31" s="5"/>
      <c r="E31" s="6"/>
    </row>
    <row r="32" spans="1:5" x14ac:dyDescent="0.25">
      <c r="A32" s="5"/>
      <c r="E32" s="6"/>
    </row>
    <row r="33" spans="1:5" x14ac:dyDescent="0.25">
      <c r="A33" s="5"/>
      <c r="E33" s="6"/>
    </row>
    <row r="34" spans="1:5" x14ac:dyDescent="0.25">
      <c r="A34" s="5"/>
      <c r="E34" s="6"/>
    </row>
    <row r="35" spans="1:5" x14ac:dyDescent="0.25">
      <c r="A35" s="5"/>
      <c r="E35" s="6"/>
    </row>
    <row r="36" spans="1:5" ht="21" hidden="1" x14ac:dyDescent="0.35">
      <c r="A36" s="365" t="s">
        <v>1</v>
      </c>
      <c r="B36" s="366"/>
      <c r="C36" s="366"/>
      <c r="D36" s="366"/>
      <c r="E36" s="367"/>
    </row>
    <row r="37" spans="1:5" ht="15.75" thickBot="1" x14ac:dyDescent="0.3">
      <c r="A37" s="10"/>
      <c r="B37" s="11"/>
      <c r="C37" s="11"/>
      <c r="D37" s="11"/>
      <c r="E37" s="12"/>
    </row>
    <row r="40" spans="1:5" ht="23.25" x14ac:dyDescent="0.35">
      <c r="A40" s="368" t="s">
        <v>0</v>
      </c>
      <c r="B40" s="369"/>
      <c r="C40" s="369"/>
      <c r="D40" s="369"/>
      <c r="E40" s="370"/>
    </row>
    <row r="41" spans="1:5" x14ac:dyDescent="0.25">
      <c r="A41" s="13" t="s">
        <v>2</v>
      </c>
      <c r="B41" s="14"/>
      <c r="C41" s="14"/>
      <c r="D41" s="14"/>
      <c r="E41" s="15"/>
    </row>
    <row r="42" spans="1:5" x14ac:dyDescent="0.25">
      <c r="A42" s="16"/>
      <c r="E42" s="17"/>
    </row>
    <row r="43" spans="1:5" ht="15.75" x14ac:dyDescent="0.25">
      <c r="A43" s="371" t="str">
        <f>+A3</f>
        <v>ASOCIACION CIVIL ATLETICA LA MONA 44</v>
      </c>
      <c r="B43" s="372"/>
      <c r="C43" s="372"/>
      <c r="D43" s="372"/>
      <c r="E43" s="373"/>
    </row>
    <row r="44" spans="1:5" x14ac:dyDescent="0.25">
      <c r="A44" s="16"/>
      <c r="E44" s="17"/>
    </row>
    <row r="45" spans="1:5" ht="15.75" customHeight="1" x14ac:dyDescent="0.25">
      <c r="A45" s="374" t="s">
        <v>258</v>
      </c>
      <c r="B45" s="375"/>
      <c r="C45" s="375"/>
      <c r="D45" s="375"/>
      <c r="E45" s="376"/>
    </row>
    <row r="46" spans="1:5" x14ac:dyDescent="0.25">
      <c r="A46" s="16"/>
      <c r="E46" s="17"/>
    </row>
    <row r="47" spans="1:5" x14ac:dyDescent="0.25">
      <c r="A47" s="18" t="s">
        <v>3</v>
      </c>
      <c r="B47" s="19"/>
      <c r="C47" s="19"/>
      <c r="D47" s="19"/>
      <c r="E47" s="20"/>
    </row>
    <row r="48" spans="1:5" x14ac:dyDescent="0.25">
      <c r="A48" s="21"/>
      <c r="B48" s="307"/>
      <c r="C48" s="307"/>
      <c r="D48" s="307"/>
      <c r="E48" s="22"/>
    </row>
    <row r="49" spans="1:5" x14ac:dyDescent="0.25">
      <c r="A49" s="377" t="s">
        <v>259</v>
      </c>
      <c r="B49" s="378"/>
      <c r="C49" s="378"/>
      <c r="D49" s="378"/>
      <c r="E49" s="379"/>
    </row>
    <row r="50" spans="1:5" x14ac:dyDescent="0.25">
      <c r="A50" s="23"/>
      <c r="B50" s="308"/>
      <c r="C50" s="308"/>
      <c r="D50" s="308"/>
      <c r="E50" s="24"/>
    </row>
    <row r="51" spans="1:5" x14ac:dyDescent="0.25">
      <c r="A51" s="377" t="s">
        <v>260</v>
      </c>
      <c r="B51" s="378"/>
      <c r="C51" s="378"/>
      <c r="D51" s="378"/>
      <c r="E51" s="379"/>
    </row>
    <row r="52" spans="1:5" x14ac:dyDescent="0.25">
      <c r="A52" s="23"/>
      <c r="B52" s="308"/>
      <c r="C52" s="308"/>
      <c r="D52" s="308"/>
      <c r="E52" s="24"/>
    </row>
    <row r="53" spans="1:5" x14ac:dyDescent="0.25">
      <c r="A53" s="380" t="s">
        <v>4</v>
      </c>
      <c r="B53" s="381"/>
      <c r="C53" s="381"/>
      <c r="D53" s="381"/>
      <c r="E53" s="382"/>
    </row>
    <row r="54" spans="1:5" x14ac:dyDescent="0.25">
      <c r="A54" s="356" t="s">
        <v>5</v>
      </c>
      <c r="B54" s="357"/>
      <c r="C54" s="357"/>
      <c r="D54" s="357"/>
      <c r="E54" s="358"/>
    </row>
    <row r="55" spans="1:5" x14ac:dyDescent="0.25">
      <c r="A55" s="21"/>
      <c r="B55" s="307"/>
      <c r="C55" s="307"/>
      <c r="D55" s="307"/>
      <c r="E55" s="22"/>
    </row>
    <row r="56" spans="1:5" x14ac:dyDescent="0.25">
      <c r="A56" s="377" t="s">
        <v>261</v>
      </c>
      <c r="B56" s="378"/>
      <c r="C56" s="378"/>
      <c r="D56" s="378"/>
      <c r="E56" s="379"/>
    </row>
    <row r="57" spans="1:5" x14ac:dyDescent="0.25">
      <c r="A57" s="25"/>
      <c r="B57" s="26"/>
      <c r="C57" s="26"/>
      <c r="D57" s="26"/>
      <c r="E57" s="27"/>
    </row>
    <row r="58" spans="1:5" x14ac:dyDescent="0.25">
      <c r="A58" s="356" t="s">
        <v>6</v>
      </c>
      <c r="B58" s="357"/>
      <c r="C58" s="357"/>
      <c r="D58" s="357"/>
      <c r="E58" s="358"/>
    </row>
    <row r="59" spans="1:5" x14ac:dyDescent="0.25">
      <c r="A59" s="21"/>
      <c r="B59" s="307"/>
      <c r="C59" s="307"/>
      <c r="D59" s="307"/>
      <c r="E59" s="22"/>
    </row>
    <row r="60" spans="1:5" x14ac:dyDescent="0.25">
      <c r="A60" s="377" t="s">
        <v>7</v>
      </c>
      <c r="B60" s="378"/>
      <c r="C60" s="378"/>
      <c r="D60" s="378"/>
      <c r="E60" s="379"/>
    </row>
    <row r="61" spans="1:5" x14ac:dyDescent="0.25">
      <c r="A61" s="25"/>
      <c r="B61" s="26"/>
      <c r="C61" s="26"/>
      <c r="D61" s="26"/>
      <c r="E61" s="27"/>
    </row>
    <row r="62" spans="1:5" x14ac:dyDescent="0.25">
      <c r="A62" s="356" t="s">
        <v>8</v>
      </c>
      <c r="B62" s="357"/>
      <c r="C62" s="357"/>
      <c r="D62" s="357"/>
      <c r="E62" s="358"/>
    </row>
    <row r="63" spans="1:5" ht="15" customHeight="1" x14ac:dyDescent="0.25">
      <c r="A63" s="21"/>
      <c r="B63" s="307"/>
      <c r="C63" s="307"/>
      <c r="D63" s="307"/>
      <c r="E63" s="22"/>
    </row>
    <row r="64" spans="1:5" ht="30" customHeight="1" x14ac:dyDescent="0.25">
      <c r="A64" s="383" t="s">
        <v>262</v>
      </c>
      <c r="B64" s="384"/>
      <c r="C64" s="384"/>
      <c r="D64" s="384"/>
      <c r="E64" s="385"/>
    </row>
    <row r="65" spans="1:5" x14ac:dyDescent="0.25">
      <c r="A65" s="28"/>
      <c r="B65" s="309"/>
      <c r="C65" s="309"/>
      <c r="D65" s="309"/>
      <c r="E65" s="29"/>
    </row>
    <row r="66" spans="1:5" x14ac:dyDescent="0.25">
      <c r="A66" s="28"/>
      <c r="B66" s="309"/>
      <c r="C66" s="309"/>
      <c r="D66" s="309"/>
      <c r="E66" s="29"/>
    </row>
    <row r="67" spans="1:5" x14ac:dyDescent="0.25">
      <c r="A67" s="25"/>
      <c r="B67" s="26"/>
      <c r="C67" s="26"/>
      <c r="D67" s="26"/>
      <c r="E67" s="27"/>
    </row>
    <row r="68" spans="1:5" hidden="1" x14ac:dyDescent="0.25">
      <c r="A68" s="356" t="s">
        <v>9</v>
      </c>
      <c r="B68" s="357"/>
      <c r="C68" s="357"/>
      <c r="D68" s="357"/>
      <c r="E68" s="358"/>
    </row>
    <row r="69" spans="1:5" hidden="1" x14ac:dyDescent="0.25">
      <c r="A69" s="21"/>
      <c r="B69" s="307"/>
      <c r="C69" s="307"/>
      <c r="D69" s="307"/>
      <c r="E69" s="22"/>
    </row>
    <row r="70" spans="1:5" hidden="1" x14ac:dyDescent="0.25">
      <c r="A70" s="377" t="s">
        <v>10</v>
      </c>
      <c r="B70" s="378"/>
      <c r="C70" s="378"/>
      <c r="D70" s="378"/>
      <c r="E70" s="379"/>
    </row>
    <row r="71" spans="1:5" x14ac:dyDescent="0.25">
      <c r="A71" s="23"/>
      <c r="B71" s="308"/>
      <c r="C71" s="308"/>
      <c r="D71" s="308"/>
      <c r="E71" s="24"/>
    </row>
    <row r="72" spans="1:5" x14ac:dyDescent="0.25">
      <c r="A72" s="377" t="s">
        <v>296</v>
      </c>
      <c r="B72" s="378"/>
      <c r="C72" s="378"/>
      <c r="D72" s="378"/>
      <c r="E72" s="379"/>
    </row>
    <row r="73" spans="1:5" x14ac:dyDescent="0.25">
      <c r="A73" s="23"/>
      <c r="B73" s="308"/>
      <c r="C73" s="308"/>
      <c r="D73" s="308"/>
      <c r="E73" s="24"/>
    </row>
    <row r="74" spans="1:5" x14ac:dyDescent="0.25">
      <c r="A74" s="380" t="s">
        <v>297</v>
      </c>
      <c r="B74" s="381"/>
      <c r="C74" s="381"/>
      <c r="D74" s="381"/>
      <c r="E74" s="382"/>
    </row>
  </sheetData>
  <mergeCells count="21">
    <mergeCell ref="A70:E70"/>
    <mergeCell ref="A72:E72"/>
    <mergeCell ref="A74:E74"/>
    <mergeCell ref="A56:E56"/>
    <mergeCell ref="A58:E58"/>
    <mergeCell ref="A60:E60"/>
    <mergeCell ref="A62:E62"/>
    <mergeCell ref="A64:E64"/>
    <mergeCell ref="A68:E68"/>
    <mergeCell ref="A54:E54"/>
    <mergeCell ref="A3:E3"/>
    <mergeCell ref="A4:E4"/>
    <mergeCell ref="A16:E16"/>
    <mergeCell ref="A17:E17"/>
    <mergeCell ref="A36:E36"/>
    <mergeCell ref="A40:E40"/>
    <mergeCell ref="A43:E43"/>
    <mergeCell ref="A45:E45"/>
    <mergeCell ref="A49:E49"/>
    <mergeCell ref="A51:E51"/>
    <mergeCell ref="A53:E53"/>
  </mergeCells>
  <printOptions horizontalCentered="1" verticalCentered="1"/>
  <pageMargins left="0.70866141732283472" right="0.70866141732283472" top="0.74803149606299213" bottom="0.74803149606299213" header="0.31496062992125984" footer="0.31496062992125984"/>
  <pageSetup paperSize="9" orientation="portrait" r:id="rId1"/>
  <rowBreaks count="1" manualBreakCount="1">
    <brk id="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U38"/>
  <sheetViews>
    <sheetView view="pageBreakPreview" zoomScale="90" zoomScaleNormal="90" zoomScaleSheetLayoutView="90" workbookViewId="0">
      <selection activeCell="I20" sqref="I20"/>
    </sheetView>
  </sheetViews>
  <sheetFormatPr baseColWidth="10" defaultRowHeight="12.75" x14ac:dyDescent="0.2"/>
  <cols>
    <col min="1" max="3" width="11.42578125" style="30"/>
    <col min="4" max="4" width="11.85546875" style="30" bestFit="1" customWidth="1"/>
    <col min="5" max="5" width="4.5703125" style="30" customWidth="1"/>
    <col min="6" max="6" width="10.7109375" style="30" bestFit="1" customWidth="1"/>
    <col min="7" max="7" width="5.140625" style="30" hidden="1" customWidth="1"/>
    <col min="8" max="8" width="30.28515625" style="30" bestFit="1" customWidth="1"/>
    <col min="9" max="10" width="11.42578125" style="30"/>
    <col min="11" max="11" width="5.140625" style="30" customWidth="1"/>
    <col min="12" max="12" width="12.7109375" style="30" bestFit="1" customWidth="1"/>
    <col min="13" max="13" width="4.140625" style="30" customWidth="1"/>
    <col min="14" max="14" width="10.7109375" style="30" bestFit="1" customWidth="1"/>
    <col min="15" max="15" width="10.42578125" style="30" bestFit="1" customWidth="1"/>
    <col min="16" max="16" width="13.42578125" style="30" bestFit="1" customWidth="1"/>
    <col min="17" max="17" width="25" style="30" bestFit="1" customWidth="1"/>
    <col min="18" max="18" width="13.28515625" style="30" bestFit="1" customWidth="1"/>
    <col min="19" max="19" width="11.42578125" style="30"/>
    <col min="20" max="20" width="13.5703125" style="30" bestFit="1" customWidth="1"/>
    <col min="21" max="16384" width="11.42578125" style="30"/>
  </cols>
  <sheetData>
    <row r="1" spans="1:20" ht="15" x14ac:dyDescent="0.25">
      <c r="A1" s="386" t="str">
        <f>+CARATULAS!A43</f>
        <v>ASOCIACION CIVIL ATLETICA LA MONA 44</v>
      </c>
      <c r="B1" s="386"/>
      <c r="C1" s="386"/>
      <c r="D1" s="386"/>
      <c r="E1" s="386"/>
      <c r="F1" s="386"/>
      <c r="G1" s="386"/>
      <c r="H1" s="386"/>
      <c r="I1" s="386"/>
      <c r="J1" s="386"/>
      <c r="K1" s="386"/>
      <c r="L1" s="386"/>
      <c r="M1" s="386"/>
      <c r="N1" s="386"/>
    </row>
    <row r="2" spans="1:20" ht="18.75" x14ac:dyDescent="0.2">
      <c r="A2" s="387" t="s">
        <v>17</v>
      </c>
      <c r="B2" s="387"/>
      <c r="C2" s="387"/>
      <c r="D2" s="387"/>
      <c r="E2" s="387"/>
      <c r="F2" s="387"/>
      <c r="G2" s="387"/>
      <c r="H2" s="387"/>
      <c r="I2" s="387"/>
      <c r="J2" s="387"/>
      <c r="K2" s="387"/>
      <c r="L2" s="387"/>
      <c r="M2" s="387"/>
      <c r="N2" s="387"/>
      <c r="Q2" s="304">
        <f>'NOTA 1 '!I36</f>
        <v>2023</v>
      </c>
      <c r="R2" s="94"/>
    </row>
    <row r="3" spans="1:20" x14ac:dyDescent="0.2">
      <c r="A3" s="388" t="str">
        <f>+'NOTA 1 '!A3:F3</f>
        <v>Por el ejercicio anual finalizado el 31 de diciembre de 2023, comparativo con el ejercicio anterior.</v>
      </c>
      <c r="B3" s="388"/>
      <c r="C3" s="388"/>
      <c r="D3" s="388"/>
      <c r="E3" s="388"/>
      <c r="F3" s="388"/>
      <c r="G3" s="388"/>
      <c r="H3" s="388"/>
      <c r="I3" s="388"/>
      <c r="J3" s="388"/>
      <c r="K3" s="388"/>
      <c r="L3" s="388"/>
      <c r="M3" s="388"/>
      <c r="N3" s="388"/>
      <c r="Q3" s="94" t="str">
        <f>'NOTA 1 '!I37</f>
        <v>Coeficiente Punta a Punta</v>
      </c>
      <c r="R3" s="94">
        <f>'NOTA 1 '!J37</f>
        <v>3.114076437471768</v>
      </c>
    </row>
    <row r="4" spans="1:20" x14ac:dyDescent="0.2">
      <c r="A4" s="389" t="s">
        <v>243</v>
      </c>
      <c r="B4" s="389"/>
      <c r="C4" s="389"/>
      <c r="D4" s="389"/>
      <c r="E4" s="389"/>
      <c r="F4" s="389"/>
      <c r="G4" s="389"/>
      <c r="H4" s="389"/>
      <c r="I4" s="389"/>
      <c r="J4" s="389"/>
      <c r="K4" s="389"/>
      <c r="L4" s="389"/>
      <c r="M4" s="389"/>
      <c r="N4" s="389"/>
      <c r="Q4" s="94" t="str">
        <f>'NOTA 1 '!I38</f>
        <v>Coeficiente Promedio</v>
      </c>
      <c r="R4" s="94">
        <f>'NOTA 1 '!J38</f>
        <v>1.7889518032955753</v>
      </c>
    </row>
    <row r="5" spans="1:20" ht="13.5" thickBot="1" x14ac:dyDescent="0.25">
      <c r="A5" s="390" t="s">
        <v>82</v>
      </c>
      <c r="B5" s="390"/>
      <c r="C5" s="390"/>
      <c r="D5" s="390"/>
      <c r="E5" s="390"/>
      <c r="F5" s="390"/>
      <c r="G5" s="390"/>
      <c r="H5" s="390"/>
      <c r="I5" s="390"/>
      <c r="J5" s="390"/>
      <c r="K5" s="390"/>
      <c r="L5" s="390"/>
      <c r="M5" s="390"/>
      <c r="N5" s="390"/>
    </row>
    <row r="6" spans="1:20" x14ac:dyDescent="0.2">
      <c r="A6" s="108"/>
      <c r="B6" s="109"/>
      <c r="C6" s="109"/>
      <c r="D6" s="110">
        <f>'NOTA 1 '!E38</f>
        <v>45291</v>
      </c>
      <c r="E6" s="110"/>
      <c r="F6" s="110">
        <f>'NOTA 1 '!F38</f>
        <v>44926</v>
      </c>
      <c r="G6" s="110"/>
      <c r="H6" s="111"/>
      <c r="I6" s="111"/>
      <c r="J6" s="111"/>
      <c r="K6" s="111"/>
      <c r="L6" s="110">
        <f>D6</f>
        <v>45291</v>
      </c>
      <c r="M6" s="110"/>
      <c r="N6" s="112">
        <f>F6</f>
        <v>44926</v>
      </c>
    </row>
    <row r="7" spans="1:20" x14ac:dyDescent="0.2">
      <c r="A7" s="36"/>
      <c r="B7" s="33"/>
      <c r="C7" s="33"/>
      <c r="D7" s="33"/>
      <c r="E7" s="33"/>
      <c r="F7" s="33"/>
      <c r="G7" s="33"/>
      <c r="H7" s="33"/>
      <c r="I7" s="33"/>
      <c r="J7" s="33"/>
      <c r="K7" s="33"/>
      <c r="L7" s="33"/>
      <c r="M7" s="33"/>
      <c r="N7" s="41"/>
    </row>
    <row r="8" spans="1:20" x14ac:dyDescent="0.2">
      <c r="A8" s="113" t="s">
        <v>83</v>
      </c>
      <c r="B8" s="33"/>
      <c r="C8" s="33"/>
      <c r="D8" s="310"/>
      <c r="E8" s="310"/>
      <c r="F8" s="310"/>
      <c r="G8" s="310"/>
      <c r="H8" s="311" t="s">
        <v>84</v>
      </c>
      <c r="I8" s="33"/>
      <c r="J8" s="33"/>
      <c r="K8" s="33"/>
      <c r="L8" s="33"/>
      <c r="M8" s="33"/>
      <c r="N8" s="41"/>
    </row>
    <row r="9" spans="1:20" x14ac:dyDescent="0.2">
      <c r="A9" s="113"/>
      <c r="B9" s="33"/>
      <c r="C9" s="33"/>
      <c r="D9" s="310"/>
      <c r="E9" s="310"/>
      <c r="F9" s="310"/>
      <c r="G9" s="310"/>
      <c r="H9" s="311"/>
      <c r="I9" s="33"/>
      <c r="J9" s="33"/>
      <c r="K9" s="33"/>
      <c r="L9" s="33"/>
      <c r="M9" s="33"/>
      <c r="N9" s="41"/>
    </row>
    <row r="10" spans="1:20" x14ac:dyDescent="0.2">
      <c r="A10" s="114" t="s">
        <v>85</v>
      </c>
      <c r="B10" s="312"/>
      <c r="C10" s="33"/>
      <c r="D10" s="310"/>
      <c r="E10" s="310"/>
      <c r="F10" s="310"/>
      <c r="G10" s="310"/>
      <c r="H10" s="313" t="s">
        <v>86</v>
      </c>
      <c r="I10" s="310"/>
      <c r="J10" s="310"/>
      <c r="K10" s="310"/>
      <c r="L10" s="310"/>
      <c r="M10" s="310"/>
      <c r="N10" s="115"/>
    </row>
    <row r="11" spans="1:20" x14ac:dyDescent="0.2">
      <c r="A11" s="36"/>
      <c r="B11" s="33"/>
      <c r="C11" s="33"/>
      <c r="D11" s="310"/>
      <c r="E11" s="310"/>
      <c r="F11" s="310"/>
      <c r="G11" s="310"/>
      <c r="H11" s="310"/>
      <c r="I11" s="310"/>
      <c r="J11" s="310"/>
      <c r="K11" s="310"/>
      <c r="L11" s="310"/>
      <c r="M11" s="310"/>
      <c r="N11" s="116"/>
    </row>
    <row r="12" spans="1:20" ht="15" x14ac:dyDescent="0.25">
      <c r="A12" s="36" t="s">
        <v>87</v>
      </c>
      <c r="B12" s="33"/>
      <c r="C12" s="33"/>
      <c r="D12" s="117">
        <f>'NOTA 1 '!$E$42</f>
        <v>3751310</v>
      </c>
      <c r="E12" s="117"/>
      <c r="F12" s="250">
        <f>'NOTA 1 '!$F$42</f>
        <v>4003525.4579622089</v>
      </c>
      <c r="G12" s="310"/>
      <c r="H12" s="310" t="s">
        <v>278</v>
      </c>
      <c r="J12" s="310"/>
      <c r="K12" s="310"/>
      <c r="L12" s="117">
        <v>0</v>
      </c>
      <c r="M12" s="117"/>
      <c r="N12" s="281">
        <v>0</v>
      </c>
      <c r="S12" s="278">
        <v>0</v>
      </c>
      <c r="T12" s="278">
        <f t="shared" ref="T12:T14" si="0">+S12*$R$3</f>
        <v>0</v>
      </c>
    </row>
    <row r="13" spans="1:20" ht="15" x14ac:dyDescent="0.25">
      <c r="A13" s="36" t="s">
        <v>276</v>
      </c>
      <c r="B13" s="33"/>
      <c r="C13" s="117"/>
      <c r="D13" s="117">
        <v>0</v>
      </c>
      <c r="E13" s="117"/>
      <c r="F13" s="118">
        <v>0</v>
      </c>
      <c r="G13" s="310"/>
      <c r="H13" s="310" t="s">
        <v>282</v>
      </c>
      <c r="I13" s="310"/>
      <c r="J13" s="310"/>
      <c r="K13" s="310"/>
      <c r="L13" s="117">
        <f>+'NOTA 1 '!E49</f>
        <v>769706.37300000002</v>
      </c>
      <c r="M13" s="117"/>
      <c r="N13" s="282">
        <f>+'NOTA 1 '!F49</f>
        <v>1107635.3442645094</v>
      </c>
      <c r="S13" s="278">
        <v>175979.20200000002</v>
      </c>
      <c r="T13" s="278">
        <f t="shared" si="0"/>
        <v>548012.68643328466</v>
      </c>
    </row>
    <row r="14" spans="1:20" x14ac:dyDescent="0.2">
      <c r="A14" s="36"/>
      <c r="G14" s="310"/>
      <c r="H14" s="310" t="s">
        <v>279</v>
      </c>
      <c r="I14" s="310"/>
      <c r="L14" s="117">
        <v>0</v>
      </c>
      <c r="N14" s="282">
        <v>0</v>
      </c>
      <c r="S14" s="278">
        <v>29475.39</v>
      </c>
      <c r="T14" s="278">
        <f t="shared" si="0"/>
        <v>91788.617484290968</v>
      </c>
    </row>
    <row r="15" spans="1:20" x14ac:dyDescent="0.2">
      <c r="A15" s="36"/>
      <c r="B15" s="33"/>
      <c r="C15" s="117"/>
      <c r="D15" s="117"/>
      <c r="E15" s="117"/>
      <c r="F15" s="117"/>
      <c r="G15" s="310"/>
      <c r="J15" s="310"/>
      <c r="K15" s="310"/>
      <c r="L15" s="117"/>
      <c r="M15" s="117"/>
      <c r="N15" s="116"/>
    </row>
    <row r="16" spans="1:20" x14ac:dyDescent="0.2">
      <c r="A16" s="36"/>
      <c r="B16" s="33"/>
      <c r="C16" s="33"/>
      <c r="D16" s="310"/>
      <c r="E16" s="310"/>
      <c r="F16" s="310"/>
      <c r="G16" s="310"/>
      <c r="J16" s="310"/>
      <c r="K16" s="310"/>
      <c r="L16" s="117"/>
      <c r="M16" s="117"/>
      <c r="N16" s="116"/>
    </row>
    <row r="17" spans="1:21" s="94" customFormat="1" ht="13.5" thickBot="1" x14ac:dyDescent="0.25">
      <c r="A17" s="114" t="s">
        <v>88</v>
      </c>
      <c r="C17" s="40"/>
      <c r="D17" s="122">
        <f>SUM(D12:D15)</f>
        <v>3751310</v>
      </c>
      <c r="E17" s="314"/>
      <c r="F17" s="122">
        <f>SUM(F12:F16)</f>
        <v>4003525.4579622089</v>
      </c>
      <c r="G17" s="313"/>
      <c r="H17" s="313" t="s">
        <v>89</v>
      </c>
      <c r="I17" s="313"/>
      <c r="J17" s="313"/>
      <c r="K17" s="313"/>
      <c r="L17" s="283">
        <f>SUM(L12:L16)</f>
        <v>769706.37300000002</v>
      </c>
      <c r="M17" s="343"/>
      <c r="N17" s="284">
        <f>SUM(N12:N16)</f>
        <v>1107635.3442645094</v>
      </c>
      <c r="Q17" s="102">
        <v>2470381.6599999997</v>
      </c>
      <c r="R17" s="278">
        <f>+Q17*$R$3</f>
        <v>7692957.318968391</v>
      </c>
      <c r="S17" s="278">
        <v>205454.592</v>
      </c>
      <c r="T17" s="278">
        <f>+S17*$R$3</f>
        <v>639801.30391757563</v>
      </c>
      <c r="U17" s="193">
        <f>+T17-N17</f>
        <v>-467834.04034693376</v>
      </c>
    </row>
    <row r="18" spans="1:21" ht="13.5" thickTop="1" x14ac:dyDescent="0.2">
      <c r="A18" s="36"/>
      <c r="B18" s="33"/>
      <c r="C18" s="33"/>
      <c r="D18" s="310"/>
      <c r="E18" s="310"/>
      <c r="F18" s="310"/>
      <c r="G18" s="310"/>
      <c r="L18" s="60"/>
      <c r="M18" s="60"/>
      <c r="N18" s="38"/>
    </row>
    <row r="19" spans="1:21" x14ac:dyDescent="0.2">
      <c r="A19" s="114" t="s">
        <v>90</v>
      </c>
      <c r="B19" s="33"/>
      <c r="C19" s="33"/>
      <c r="D19" s="310"/>
      <c r="E19" s="310"/>
      <c r="F19" s="310"/>
      <c r="G19" s="310"/>
      <c r="H19" s="313" t="s">
        <v>91</v>
      </c>
      <c r="I19" s="310"/>
      <c r="J19" s="310"/>
      <c r="K19" s="310"/>
      <c r="L19" s="117"/>
      <c r="M19" s="117"/>
      <c r="N19" s="119"/>
    </row>
    <row r="20" spans="1:21" x14ac:dyDescent="0.2">
      <c r="A20" s="36"/>
      <c r="B20" s="33"/>
      <c r="C20" s="33"/>
      <c r="D20" s="310"/>
      <c r="E20" s="310"/>
      <c r="F20" s="310"/>
      <c r="G20" s="310"/>
      <c r="H20" s="310"/>
      <c r="I20" s="310"/>
      <c r="J20" s="310"/>
      <c r="K20" s="310"/>
      <c r="L20" s="117"/>
      <c r="M20" s="117"/>
      <c r="N20" s="119"/>
    </row>
    <row r="21" spans="1:21" x14ac:dyDescent="0.2">
      <c r="A21" s="36" t="s">
        <v>277</v>
      </c>
      <c r="B21" s="33"/>
      <c r="C21" s="33"/>
      <c r="D21" s="117">
        <f>'ANEXO I - BU'!L15*0</f>
        <v>0</v>
      </c>
      <c r="E21" s="117"/>
      <c r="F21" s="117">
        <f>'ANEXO I - BU'!M15</f>
        <v>0</v>
      </c>
      <c r="G21" s="310"/>
      <c r="H21" s="310"/>
      <c r="I21" s="310"/>
      <c r="J21" s="310"/>
      <c r="K21" s="310"/>
      <c r="L21" s="117"/>
      <c r="M21" s="117"/>
      <c r="N21" s="119"/>
    </row>
    <row r="22" spans="1:21" x14ac:dyDescent="0.2">
      <c r="A22" s="36"/>
      <c r="B22" s="33"/>
      <c r="C22" s="33"/>
      <c r="D22" s="117"/>
      <c r="E22" s="117"/>
      <c r="F22" s="117"/>
      <c r="G22" s="310"/>
      <c r="H22" s="310"/>
      <c r="I22" s="310"/>
      <c r="J22" s="310"/>
      <c r="K22" s="310"/>
      <c r="L22" s="117"/>
      <c r="M22" s="117"/>
      <c r="N22" s="119"/>
      <c r="T22" s="32"/>
    </row>
    <row r="23" spans="1:21" s="94" customFormat="1" ht="13.5" thickBot="1" x14ac:dyDescent="0.25">
      <c r="A23" s="114" t="s">
        <v>92</v>
      </c>
      <c r="C23" s="40"/>
      <c r="D23" s="122">
        <f>SUM(D21:D22)</f>
        <v>0</v>
      </c>
      <c r="E23" s="314"/>
      <c r="F23" s="122">
        <f>SUM(F21:F22)</f>
        <v>0</v>
      </c>
      <c r="G23" s="313"/>
      <c r="H23" s="313" t="s">
        <v>93</v>
      </c>
      <c r="I23" s="313"/>
      <c r="J23" s="313"/>
      <c r="K23" s="313"/>
      <c r="L23" s="122">
        <f>L19</f>
        <v>0</v>
      </c>
      <c r="M23" s="314"/>
      <c r="N23" s="121">
        <f>SUM(N21:N22)</f>
        <v>0</v>
      </c>
      <c r="P23" s="251"/>
      <c r="Q23" s="102">
        <v>10905716.864614861</v>
      </c>
      <c r="R23" s="278">
        <f>+Q23*$R$3</f>
        <v>33961235.921835624</v>
      </c>
      <c r="S23" s="102">
        <v>13170643.932614861</v>
      </c>
      <c r="T23" s="278">
        <f>+S23*$R$3</f>
        <v>41014391.936886445</v>
      </c>
    </row>
    <row r="24" spans="1:21" ht="15.75" thickTop="1" x14ac:dyDescent="0.25">
      <c r="A24" s="36"/>
      <c r="D24" s="120"/>
      <c r="E24" s="310"/>
      <c r="F24" s="120"/>
      <c r="L24" s="60"/>
      <c r="M24" s="60"/>
      <c r="N24" s="38"/>
    </row>
    <row r="25" spans="1:21" ht="13.5" thickBot="1" x14ac:dyDescent="0.25">
      <c r="A25" s="36"/>
      <c r="B25" s="33"/>
      <c r="C25" s="33"/>
      <c r="D25" s="310"/>
      <c r="E25" s="310"/>
      <c r="F25" s="310"/>
      <c r="G25" s="310"/>
      <c r="H25" s="315" t="s">
        <v>94</v>
      </c>
      <c r="I25" s="310"/>
      <c r="J25" s="310"/>
      <c r="K25" s="310"/>
      <c r="L25" s="122">
        <f>SUM(L17+L23)</f>
        <v>769706.37300000002</v>
      </c>
      <c r="M25" s="314"/>
      <c r="N25" s="121">
        <f>SUM(N17+N23)</f>
        <v>1107635.3442645094</v>
      </c>
    </row>
    <row r="26" spans="1:21" ht="13.5" thickTop="1" x14ac:dyDescent="0.2">
      <c r="A26" s="36"/>
      <c r="B26" s="33"/>
      <c r="C26" s="33"/>
      <c r="D26" s="310"/>
      <c r="E26" s="310"/>
      <c r="F26" s="310"/>
      <c r="G26" s="310"/>
      <c r="H26" s="310"/>
      <c r="I26" s="310"/>
      <c r="J26" s="310"/>
      <c r="K26" s="310"/>
      <c r="L26" s="314"/>
      <c r="M26" s="117"/>
      <c r="N26" s="119"/>
    </row>
    <row r="27" spans="1:21" ht="13.5" thickBot="1" x14ac:dyDescent="0.25">
      <c r="A27" s="36"/>
      <c r="B27" s="33"/>
      <c r="C27" s="33"/>
      <c r="D27" s="310"/>
      <c r="E27" s="310"/>
      <c r="F27" s="310"/>
      <c r="G27" s="310"/>
      <c r="H27" s="315" t="s">
        <v>95</v>
      </c>
      <c r="I27" s="310"/>
      <c r="J27" s="310"/>
      <c r="K27" s="310"/>
      <c r="L27" s="122">
        <f>'EEPN '!L28</f>
        <v>2981603.6270000008</v>
      </c>
      <c r="M27" s="314"/>
      <c r="N27" s="121">
        <f>+'EEPN '!L14</f>
        <v>2895890.1136976993</v>
      </c>
      <c r="Q27" s="32"/>
      <c r="R27" s="32"/>
    </row>
    <row r="28" spans="1:21" ht="15.75" thickTop="1" x14ac:dyDescent="0.25">
      <c r="A28" s="36"/>
      <c r="D28" s="120"/>
      <c r="E28" s="120"/>
      <c r="F28" s="120"/>
      <c r="G28" s="310"/>
      <c r="H28" s="310"/>
      <c r="I28" s="310"/>
      <c r="J28" s="310"/>
      <c r="K28" s="310"/>
      <c r="L28" s="117"/>
      <c r="M28" s="117"/>
      <c r="N28" s="119"/>
      <c r="P28" s="30" t="s">
        <v>245</v>
      </c>
    </row>
    <row r="29" spans="1:21" ht="13.5" thickBot="1" x14ac:dyDescent="0.25">
      <c r="A29" s="113" t="s">
        <v>96</v>
      </c>
      <c r="C29" s="33"/>
      <c r="D29" s="122">
        <f>D17+D23</f>
        <v>3751310</v>
      </c>
      <c r="E29" s="314"/>
      <c r="F29" s="122">
        <f>SUM(F17+F23)</f>
        <v>4003525.4579622089</v>
      </c>
      <c r="G29" s="313"/>
      <c r="H29" s="315" t="s">
        <v>97</v>
      </c>
      <c r="I29" s="313"/>
      <c r="J29" s="313"/>
      <c r="K29" s="313"/>
      <c r="L29" s="122">
        <f>L27+L25</f>
        <v>3751310.0000000009</v>
      </c>
      <c r="M29" s="314"/>
      <c r="N29" s="121">
        <f>SUM(N25+N27)</f>
        <v>4003525.4579622084</v>
      </c>
      <c r="O29" s="60">
        <f>+D29-L29</f>
        <v>0</v>
      </c>
      <c r="P29" s="60">
        <f>+F29-N29</f>
        <v>0</v>
      </c>
    </row>
    <row r="30" spans="1:21" ht="14.25" thickTop="1" thickBot="1" x14ac:dyDescent="0.25">
      <c r="A30" s="123"/>
      <c r="B30" s="124"/>
      <c r="C30" s="124"/>
      <c r="D30" s="125"/>
      <c r="E30" s="125"/>
      <c r="F30" s="125"/>
      <c r="G30" s="125"/>
      <c r="H30" s="126"/>
      <c r="I30" s="126"/>
      <c r="J30" s="126"/>
      <c r="K30" s="126"/>
      <c r="L30" s="126"/>
      <c r="M30" s="126"/>
      <c r="N30" s="127"/>
      <c r="O30" s="60"/>
    </row>
    <row r="31" spans="1:21" x14ac:dyDescent="0.2">
      <c r="A31" s="54" t="s">
        <v>37</v>
      </c>
      <c r="N31" s="60"/>
    </row>
    <row r="32" spans="1:21" x14ac:dyDescent="0.2">
      <c r="A32" s="33" t="str">
        <f>'NOTA 1 '!B51</f>
        <v>Firmado a los efectos de su identificacion con mi informe del  26/09/2024</v>
      </c>
      <c r="P32" s="32"/>
    </row>
    <row r="33" spans="1:17" x14ac:dyDescent="0.2">
      <c r="A33" s="33"/>
    </row>
    <row r="34" spans="1:17" x14ac:dyDescent="0.2">
      <c r="A34" s="33"/>
    </row>
    <row r="36" spans="1:17" x14ac:dyDescent="0.2">
      <c r="Q36" s="32"/>
    </row>
    <row r="38" spans="1:17" x14ac:dyDescent="0.2">
      <c r="L38" s="32"/>
    </row>
  </sheetData>
  <mergeCells count="5">
    <mergeCell ref="A1:N1"/>
    <mergeCell ref="A2:N2"/>
    <mergeCell ref="A3:N3"/>
    <mergeCell ref="A4:N4"/>
    <mergeCell ref="A5:N5"/>
  </mergeCells>
  <printOptions horizontalCentered="1" verticalCentered="1"/>
  <pageMargins left="0.70866141732283472" right="0.70866141732283472" top="0.74803149606299213" bottom="0.74803149606299213" header="0.31496062992125984" footer="0.31496062992125984"/>
  <pageSetup paperSize="9" scale="88" orientation="landscape" r:id="rId1"/>
  <colBreaks count="1" manualBreakCount="1">
    <brk id="1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I44"/>
  <sheetViews>
    <sheetView showGridLines="0" view="pageBreakPreview" zoomScaleNormal="100" zoomScaleSheetLayoutView="100" workbookViewId="0">
      <selection activeCell="E26" sqref="E26"/>
    </sheetView>
  </sheetViews>
  <sheetFormatPr baseColWidth="10" defaultRowHeight="12.75" x14ac:dyDescent="0.2"/>
  <cols>
    <col min="1" max="1" width="16.85546875" style="30" customWidth="1"/>
    <col min="2" max="2" width="35.85546875" style="30" customWidth="1"/>
    <col min="3" max="3" width="13" style="30" customWidth="1"/>
    <col min="4" max="4" width="3.140625" style="30" customWidth="1"/>
    <col min="5" max="5" width="10.7109375" style="30" bestFit="1" customWidth="1"/>
    <col min="6" max="6" width="11.42578125" style="30"/>
    <col min="7" max="7" width="13.42578125" style="30" bestFit="1" customWidth="1"/>
    <col min="8" max="16384" width="11.42578125" style="30"/>
  </cols>
  <sheetData>
    <row r="1" spans="1:9" ht="15" x14ac:dyDescent="0.25">
      <c r="A1" s="394" t="str">
        <f>+ESP!A1</f>
        <v>ASOCIACION CIVIL ATLETICA LA MONA 44</v>
      </c>
      <c r="B1" s="394"/>
      <c r="C1" s="394"/>
      <c r="D1" s="394"/>
      <c r="E1" s="394"/>
    </row>
    <row r="2" spans="1:9" ht="18.75" x14ac:dyDescent="0.2">
      <c r="A2" s="393" t="s">
        <v>56</v>
      </c>
      <c r="B2" s="393"/>
      <c r="C2" s="393"/>
      <c r="D2" s="393"/>
      <c r="E2" s="393"/>
    </row>
    <row r="3" spans="1:9" x14ac:dyDescent="0.2">
      <c r="A3" s="392" t="str">
        <f>+'NOTA 1 '!A3:F3</f>
        <v>Por el ejercicio anual finalizado el 31 de diciembre de 2023, comparativo con el ejercicio anterior.</v>
      </c>
      <c r="B3" s="392"/>
      <c r="C3" s="392"/>
      <c r="D3" s="392"/>
      <c r="E3" s="392"/>
      <c r="F3" s="33"/>
      <c r="G3" s="33"/>
      <c r="H3" s="33"/>
      <c r="I3" s="33"/>
    </row>
    <row r="4" spans="1:9" ht="12.75" customHeight="1" x14ac:dyDescent="0.2">
      <c r="A4" s="391" t="s">
        <v>16</v>
      </c>
      <c r="B4" s="391"/>
      <c r="C4" s="391"/>
      <c r="D4" s="391"/>
      <c r="E4" s="391"/>
    </row>
    <row r="5" spans="1:9" ht="13.5" thickBot="1" x14ac:dyDescent="0.25">
      <c r="A5" s="82"/>
      <c r="B5" s="82"/>
      <c r="C5" s="82"/>
      <c r="D5" s="82"/>
      <c r="E5" s="73"/>
    </row>
    <row r="6" spans="1:9" x14ac:dyDescent="0.2">
      <c r="A6" s="81"/>
      <c r="B6" s="80"/>
      <c r="C6" s="79">
        <f>'NOTA 1 '!E38</f>
        <v>45291</v>
      </c>
      <c r="D6" s="79"/>
      <c r="E6" s="78">
        <f>'NOTA 1 '!F38</f>
        <v>44926</v>
      </c>
      <c r="G6" s="286">
        <f>'NOTA 1 '!H38</f>
        <v>44926</v>
      </c>
    </row>
    <row r="7" spans="1:9" x14ac:dyDescent="0.2">
      <c r="A7" s="77"/>
      <c r="B7" s="316"/>
      <c r="C7" s="317"/>
      <c r="D7" s="317"/>
      <c r="E7" s="76"/>
      <c r="G7" s="287"/>
    </row>
    <row r="8" spans="1:9" x14ac:dyDescent="0.2">
      <c r="A8" s="63" t="s">
        <v>55</v>
      </c>
      <c r="B8" s="316"/>
      <c r="C8" s="318"/>
      <c r="D8" s="318"/>
      <c r="E8" s="75"/>
      <c r="G8" s="288"/>
    </row>
    <row r="9" spans="1:9" x14ac:dyDescent="0.2">
      <c r="A9" s="63" t="s">
        <v>54</v>
      </c>
      <c r="B9" s="316"/>
      <c r="C9" s="73"/>
      <c r="D9" s="73"/>
      <c r="E9" s="71"/>
      <c r="G9" s="289"/>
    </row>
    <row r="10" spans="1:9" x14ac:dyDescent="0.2">
      <c r="A10" s="65" t="s">
        <v>53</v>
      </c>
      <c r="B10" s="316"/>
      <c r="C10" s="319">
        <f>'ANEXO II - ING'!E14</f>
        <v>6725870.6445965115</v>
      </c>
      <c r="D10" s="73"/>
      <c r="E10" s="72">
        <f>T_I_2018</f>
        <v>5430105.8809499266</v>
      </c>
      <c r="G10" s="290">
        <f>T_I_2018</f>
        <v>5430105.8809499266</v>
      </c>
    </row>
    <row r="11" spans="1:9" ht="15" x14ac:dyDescent="0.25">
      <c r="A11" s="65" t="s">
        <v>52</v>
      </c>
      <c r="B11" s="316"/>
      <c r="C11" s="69">
        <v>0</v>
      </c>
      <c r="D11" s="4"/>
      <c r="E11" s="244">
        <v>0</v>
      </c>
      <c r="G11" s="291">
        <v>0</v>
      </c>
    </row>
    <row r="12" spans="1:9" ht="15" x14ac:dyDescent="0.25">
      <c r="A12" s="65" t="s">
        <v>51</v>
      </c>
      <c r="B12" s="316"/>
      <c r="C12" s="69"/>
      <c r="D12" s="4"/>
      <c r="E12" s="244"/>
      <c r="G12" s="291"/>
    </row>
    <row r="13" spans="1:9" ht="13.5" thickBot="1" x14ac:dyDescent="0.25">
      <c r="A13" s="63" t="s">
        <v>50</v>
      </c>
      <c r="B13" s="320"/>
      <c r="C13" s="58">
        <f>SUM(C10:C12)</f>
        <v>6725870.6445965115</v>
      </c>
      <c r="D13" s="324"/>
      <c r="E13" s="68">
        <f>SUM(E10:E12)</f>
        <v>5430105.8809499266</v>
      </c>
      <c r="G13" s="292">
        <f>SUM(G10:G12)</f>
        <v>5430105.8809499266</v>
      </c>
    </row>
    <row r="14" spans="1:9" ht="13.5" thickTop="1" x14ac:dyDescent="0.2">
      <c r="A14" s="63"/>
      <c r="B14" s="320"/>
      <c r="C14" s="321"/>
      <c r="D14" s="324"/>
      <c r="E14" s="74"/>
      <c r="G14" s="293"/>
    </row>
    <row r="15" spans="1:9" x14ac:dyDescent="0.2">
      <c r="A15" s="63" t="s">
        <v>49</v>
      </c>
      <c r="B15" s="316"/>
      <c r="C15" s="73"/>
      <c r="D15" s="73"/>
      <c r="E15" s="72"/>
      <c r="G15" s="290"/>
    </row>
    <row r="16" spans="1:9" x14ac:dyDescent="0.2">
      <c r="A16" s="65" t="s">
        <v>48</v>
      </c>
      <c r="B16" s="322"/>
      <c r="C16" s="319">
        <f>-'ANEXO III - GASTOS '!E20</f>
        <v>-2135978.6313083563</v>
      </c>
      <c r="D16" s="73"/>
      <c r="E16" s="245">
        <f>-T_e2018</f>
        <v>-477757.04749366263</v>
      </c>
      <c r="G16" s="294">
        <f>-T_e2018</f>
        <v>-477757.04749366263</v>
      </c>
    </row>
    <row r="17" spans="1:9" x14ac:dyDescent="0.2">
      <c r="A17" s="65" t="s">
        <v>47</v>
      </c>
      <c r="B17" s="322"/>
      <c r="C17" s="70">
        <v>0</v>
      </c>
      <c r="D17" s="353"/>
      <c r="E17" s="246">
        <v>0</v>
      </c>
      <c r="G17" s="295">
        <v>0</v>
      </c>
    </row>
    <row r="18" spans="1:9" ht="13.5" thickBot="1" x14ac:dyDescent="0.25">
      <c r="A18" s="63" t="s">
        <v>46</v>
      </c>
      <c r="B18" s="322"/>
      <c r="C18" s="58">
        <f>SUM(C16:C17)</f>
        <v>-2135978.6313083563</v>
      </c>
      <c r="D18" s="323"/>
      <c r="E18" s="67">
        <f>SUM(E16:E17)</f>
        <v>-477757.04749366263</v>
      </c>
      <c r="G18" s="296">
        <f>SUM(G16:G17)</f>
        <v>-477757.04749366263</v>
      </c>
    </row>
    <row r="19" spans="1:9" ht="14.25" thickTop="1" thickBot="1" x14ac:dyDescent="0.25">
      <c r="A19" s="63"/>
      <c r="B19" s="322"/>
      <c r="C19" s="69"/>
      <c r="D19" s="323"/>
      <c r="E19" s="64"/>
      <c r="G19" s="297"/>
    </row>
    <row r="20" spans="1:9" ht="13.5" thickBot="1" x14ac:dyDescent="0.25">
      <c r="A20" s="63" t="s">
        <v>45</v>
      </c>
      <c r="B20" s="322"/>
      <c r="C20" s="321">
        <v>-3734472.1269858535</v>
      </c>
      <c r="D20" s="354"/>
      <c r="E20" s="249">
        <f>+G20</f>
        <v>-1555424.2347842176</v>
      </c>
      <c r="G20" s="285">
        <f>+[1]EERR!$C$20*'NOTA 1 '!J37</f>
        <v>-1555424.2347842176</v>
      </c>
    </row>
    <row r="21" spans="1:9" x14ac:dyDescent="0.2">
      <c r="A21" s="63"/>
      <c r="B21" s="322"/>
      <c r="C21" s="323"/>
      <c r="D21" s="323"/>
      <c r="E21" s="64"/>
      <c r="G21" s="297"/>
      <c r="I21" s="32"/>
    </row>
    <row r="22" spans="1:9" ht="13.5" thickBot="1" x14ac:dyDescent="0.25">
      <c r="A22" s="248" t="s">
        <v>244</v>
      </c>
      <c r="B22" s="322"/>
      <c r="C22" s="58">
        <f>C13+C18+C20</f>
        <v>855419.88630230166</v>
      </c>
      <c r="D22" s="323"/>
      <c r="E22" s="67">
        <f>E13+E18+E20</f>
        <v>3396924.5986720463</v>
      </c>
      <c r="G22" s="296">
        <f>G13+G18+G20</f>
        <v>3396924.5986720463</v>
      </c>
      <c r="I22" s="32"/>
    </row>
    <row r="23" spans="1:9" ht="14.25" thickTop="1" thickBot="1" x14ac:dyDescent="0.25">
      <c r="A23" s="63"/>
      <c r="B23" s="322"/>
      <c r="C23" s="323"/>
      <c r="D23" s="323"/>
      <c r="E23" s="64"/>
      <c r="G23" s="297"/>
      <c r="I23" s="32"/>
    </row>
    <row r="24" spans="1:9" ht="13.5" thickBot="1" x14ac:dyDescent="0.25">
      <c r="A24" s="63" t="s">
        <v>44</v>
      </c>
      <c r="B24" s="322"/>
      <c r="C24" s="58">
        <v>-769706.37300000002</v>
      </c>
      <c r="D24" s="323"/>
      <c r="E24" s="67">
        <f>+G24</f>
        <v>-1107635.3442645094</v>
      </c>
      <c r="G24" s="285">
        <f>+[1]EERR!$C$24*'NOTA 1 '!J37</f>
        <v>-1107635.3442645094</v>
      </c>
    </row>
    <row r="25" spans="1:9" ht="13.5" thickTop="1" x14ac:dyDescent="0.2">
      <c r="A25" s="65"/>
      <c r="B25" s="322"/>
      <c r="C25" s="323"/>
      <c r="D25" s="323"/>
      <c r="E25" s="64"/>
      <c r="G25" s="297"/>
    </row>
    <row r="26" spans="1:9" ht="13.5" thickBot="1" x14ac:dyDescent="0.25">
      <c r="A26" s="63" t="s">
        <v>43</v>
      </c>
      <c r="B26" s="320"/>
      <c r="C26" s="58">
        <f>+C24+C22</f>
        <v>85713.513302301639</v>
      </c>
      <c r="D26" s="324"/>
      <c r="E26" s="67">
        <f>+E24+E22</f>
        <v>2289289.2544075372</v>
      </c>
      <c r="G26" s="296">
        <f>+G24+G22</f>
        <v>2289289.2544075372</v>
      </c>
    </row>
    <row r="27" spans="1:9" ht="13.5" thickTop="1" x14ac:dyDescent="0.2">
      <c r="A27" s="63"/>
      <c r="B27" s="320"/>
      <c r="C27" s="324"/>
      <c r="D27" s="324"/>
      <c r="E27" s="66"/>
      <c r="G27" s="298"/>
    </row>
    <row r="28" spans="1:9" x14ac:dyDescent="0.2">
      <c r="A28" s="63" t="s">
        <v>42</v>
      </c>
      <c r="B28" s="320"/>
      <c r="C28" s="323">
        <v>0</v>
      </c>
      <c r="D28" s="325"/>
      <c r="E28" s="64">
        <v>0</v>
      </c>
      <c r="G28" s="297">
        <v>0</v>
      </c>
    </row>
    <row r="29" spans="1:9" x14ac:dyDescent="0.2">
      <c r="A29" s="65" t="s">
        <v>41</v>
      </c>
      <c r="B29" s="320"/>
      <c r="C29" s="323"/>
      <c r="D29" s="325"/>
      <c r="E29" s="64"/>
      <c r="G29" s="297"/>
    </row>
    <row r="30" spans="1:9" x14ac:dyDescent="0.2">
      <c r="A30" s="65" t="s">
        <v>40</v>
      </c>
      <c r="B30" s="320"/>
      <c r="C30" s="325">
        <v>0</v>
      </c>
      <c r="D30" s="325"/>
      <c r="E30" s="247">
        <v>0</v>
      </c>
      <c r="G30" s="299">
        <v>0</v>
      </c>
    </row>
    <row r="31" spans="1:9" ht="15.75" thickBot="1" x14ac:dyDescent="0.3">
      <c r="A31" s="63" t="s">
        <v>39</v>
      </c>
      <c r="B31" s="320"/>
      <c r="C31" s="58">
        <f>SUM(C29:C30)</f>
        <v>0</v>
      </c>
      <c r="D31" s="4"/>
      <c r="E31" s="57">
        <f>SUM(E29:E30)</f>
        <v>0</v>
      </c>
      <c r="G31" s="300">
        <f>SUM(G29:G30)</f>
        <v>0</v>
      </c>
    </row>
    <row r="32" spans="1:9" ht="13.5" thickTop="1" x14ac:dyDescent="0.2">
      <c r="A32" s="62"/>
      <c r="B32" s="326"/>
      <c r="C32" s="327"/>
      <c r="D32" s="327"/>
      <c r="E32" s="61"/>
      <c r="G32" s="301"/>
      <c r="I32" s="60"/>
    </row>
    <row r="33" spans="1:9" ht="13.5" thickBot="1" x14ac:dyDescent="0.25">
      <c r="A33" s="59" t="s">
        <v>38</v>
      </c>
      <c r="B33" s="328"/>
      <c r="C33" s="58">
        <f>C31+C26</f>
        <v>85713.513302301639</v>
      </c>
      <c r="D33" s="355"/>
      <c r="E33" s="57">
        <f>E31+E26</f>
        <v>2289289.2544075372</v>
      </c>
      <c r="G33" s="302">
        <f>G31+G26</f>
        <v>2289289.2544075372</v>
      </c>
    </row>
    <row r="34" spans="1:9" ht="16.5" thickTop="1" thickBot="1" x14ac:dyDescent="0.3">
      <c r="A34" s="10"/>
      <c r="B34" s="11"/>
      <c r="C34" s="56"/>
      <c r="D34" s="56"/>
      <c r="E34" s="55"/>
    </row>
    <row r="35" spans="1:9" ht="15" x14ac:dyDescent="0.25">
      <c r="A35" s="54" t="s">
        <v>37</v>
      </c>
      <c r="B35" s="4"/>
      <c r="C35" s="4"/>
      <c r="D35" s="4"/>
      <c r="E35" s="4"/>
      <c r="G35" s="261">
        <f>+'EEPN '!M25</f>
        <v>2289289.2544075367</v>
      </c>
      <c r="H35" s="32">
        <f>+G35-G33</f>
        <v>0</v>
      </c>
      <c r="I35" s="30" t="s">
        <v>256</v>
      </c>
    </row>
    <row r="36" spans="1:9" ht="15" x14ac:dyDescent="0.25">
      <c r="A36" s="54" t="str">
        <f>'NOTA 1 '!B51</f>
        <v>Firmado a los efectos de su identificacion con mi informe del  26/09/2024</v>
      </c>
      <c r="B36" s="4"/>
      <c r="C36" s="4"/>
      <c r="D36" s="4"/>
      <c r="E36" s="4"/>
    </row>
    <row r="37" spans="1:9" ht="15" x14ac:dyDescent="0.25">
      <c r="A37" s="54"/>
      <c r="B37" s="4"/>
      <c r="C37" s="4"/>
      <c r="D37" s="4"/>
      <c r="E37" s="4"/>
      <c r="G37" s="32"/>
    </row>
    <row r="38" spans="1:9" ht="15" x14ac:dyDescent="0.25">
      <c r="A38" s="54"/>
      <c r="B38" s="4"/>
      <c r="C38" s="4"/>
      <c r="D38" s="4"/>
      <c r="E38" s="4"/>
      <c r="G38" s="32"/>
    </row>
    <row r="39" spans="1:9" ht="15" x14ac:dyDescent="0.25">
      <c r="A39" s="54"/>
      <c r="B39" s="4"/>
      <c r="C39" s="4"/>
      <c r="D39" s="4"/>
      <c r="E39" s="4"/>
      <c r="G39" s="32"/>
    </row>
    <row r="40" spans="1:9" ht="15" x14ac:dyDescent="0.25">
      <c r="A40" s="54"/>
      <c r="B40" s="4"/>
      <c r="C40" s="4"/>
      <c r="D40" s="4"/>
      <c r="E40" s="4"/>
    </row>
    <row r="41" spans="1:9" ht="15" x14ac:dyDescent="0.25">
      <c r="A41" s="54"/>
      <c r="B41" s="4"/>
      <c r="C41" s="4"/>
      <c r="D41" s="4"/>
      <c r="E41" s="4"/>
    </row>
    <row r="42" spans="1:9" ht="15" x14ac:dyDescent="0.25">
      <c r="A42" s="54"/>
      <c r="B42" s="4"/>
      <c r="C42" s="4"/>
      <c r="D42" s="4"/>
      <c r="E42" s="4"/>
    </row>
    <row r="43" spans="1:9" ht="15" x14ac:dyDescent="0.25">
      <c r="A43" s="4"/>
      <c r="B43" s="4"/>
      <c r="C43" s="4"/>
      <c r="D43" s="4"/>
      <c r="E43" s="4"/>
    </row>
    <row r="44" spans="1:9" ht="15" x14ac:dyDescent="0.25">
      <c r="A44" s="4"/>
      <c r="B44" s="4"/>
      <c r="C44" s="4"/>
      <c r="D44" s="4"/>
      <c r="E44" s="4"/>
    </row>
  </sheetData>
  <mergeCells count="4">
    <mergeCell ref="A4:E4"/>
    <mergeCell ref="A3:E3"/>
    <mergeCell ref="A2:E2"/>
    <mergeCell ref="A1:E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P65"/>
  <sheetViews>
    <sheetView view="pageBreakPreview" zoomScaleNormal="100" zoomScaleSheetLayoutView="100" workbookViewId="0">
      <selection activeCell="E22" sqref="E22"/>
    </sheetView>
  </sheetViews>
  <sheetFormatPr baseColWidth="10" defaultRowHeight="12.75" x14ac:dyDescent="0.2"/>
  <cols>
    <col min="1" max="2" width="11.42578125" style="30"/>
    <col min="3" max="3" width="21" style="30" customWidth="1"/>
    <col min="4" max="9" width="11.42578125" style="30"/>
    <col min="10" max="10" width="12.28515625" style="30" bestFit="1" customWidth="1"/>
    <col min="11" max="12" width="11.42578125" style="30"/>
    <col min="13" max="13" width="10.7109375" style="30" bestFit="1" customWidth="1"/>
    <col min="14" max="14" width="11.42578125" style="30"/>
    <col min="15" max="15" width="25" style="30" bestFit="1" customWidth="1"/>
    <col min="16" max="16" width="12" style="30" bestFit="1" customWidth="1"/>
    <col min="17" max="16384" width="11.42578125" style="30"/>
  </cols>
  <sheetData>
    <row r="1" spans="1:16" ht="15" x14ac:dyDescent="0.25">
      <c r="A1" s="386" t="str">
        <f>+EERR!$A$1</f>
        <v>ASOCIACION CIVIL ATLETICA LA MONA 44</v>
      </c>
      <c r="B1" s="386"/>
      <c r="C1" s="386"/>
      <c r="D1" s="386"/>
      <c r="E1" s="386"/>
      <c r="F1" s="386"/>
      <c r="G1" s="386"/>
      <c r="H1" s="386"/>
      <c r="I1" s="386"/>
      <c r="J1" s="386"/>
      <c r="K1" s="386"/>
      <c r="L1" s="386"/>
      <c r="M1" s="386"/>
    </row>
    <row r="2" spans="1:16" ht="18.75" x14ac:dyDescent="0.2">
      <c r="A2" s="387" t="s">
        <v>98</v>
      </c>
      <c r="B2" s="387"/>
      <c r="C2" s="387"/>
      <c r="D2" s="387"/>
      <c r="E2" s="387"/>
      <c r="F2" s="387"/>
      <c r="G2" s="387"/>
      <c r="H2" s="387"/>
      <c r="I2" s="387"/>
      <c r="J2" s="387"/>
      <c r="K2" s="387"/>
      <c r="L2" s="387"/>
      <c r="M2" s="387"/>
    </row>
    <row r="3" spans="1:16" x14ac:dyDescent="0.2">
      <c r="A3" s="392" t="str">
        <f>+'NOTA 1 '!A3:F3</f>
        <v>Por el ejercicio anual finalizado el 31 de diciembre de 2023, comparativo con el ejercicio anterior.</v>
      </c>
      <c r="B3" s="392"/>
      <c r="C3" s="392"/>
      <c r="D3" s="392"/>
      <c r="E3" s="392"/>
      <c r="F3" s="392"/>
      <c r="G3" s="392"/>
      <c r="H3" s="392"/>
      <c r="I3" s="392"/>
      <c r="J3" s="392"/>
      <c r="K3" s="392"/>
      <c r="L3" s="392"/>
      <c r="M3" s="392"/>
      <c r="O3" s="94" t="str">
        <f>'ANEXO I - BU'!O2</f>
        <v>Coeficiente Punta a Punta</v>
      </c>
      <c r="P3" s="251">
        <f>'ANEXO I - BU'!P2</f>
        <v>3.114076437471768</v>
      </c>
    </row>
    <row r="4" spans="1:16" x14ac:dyDescent="0.2">
      <c r="A4" s="408" t="str">
        <f>ESP!A4</f>
        <v>En moneda homogénea</v>
      </c>
      <c r="B4" s="408"/>
      <c r="C4" s="408"/>
      <c r="D4" s="408"/>
      <c r="E4" s="408"/>
      <c r="F4" s="408"/>
      <c r="G4" s="408"/>
      <c r="H4" s="408"/>
      <c r="I4" s="408"/>
      <c r="J4" s="408"/>
      <c r="K4" s="408"/>
      <c r="L4" s="408"/>
      <c r="M4" s="408"/>
      <c r="O4" s="94" t="str">
        <f>'ANEXO I - BU'!O3</f>
        <v>Coeficiente Promedio</v>
      </c>
      <c r="P4" s="251">
        <f>'ANEXO I - BU'!P3</f>
        <v>1.7889518032955753</v>
      </c>
    </row>
    <row r="5" spans="1:16" ht="13.5" thickBot="1" x14ac:dyDescent="0.25">
      <c r="A5" s="388"/>
      <c r="B5" s="388"/>
      <c r="C5" s="388"/>
      <c r="D5" s="388"/>
      <c r="E5" s="388"/>
      <c r="F5" s="388"/>
      <c r="G5" s="388"/>
      <c r="H5" s="388"/>
      <c r="I5" s="388"/>
      <c r="J5" s="388"/>
      <c r="K5" s="388"/>
      <c r="L5" s="388"/>
    </row>
    <row r="6" spans="1:16" ht="13.5" thickBot="1" x14ac:dyDescent="0.25">
      <c r="A6" s="108"/>
      <c r="B6" s="109"/>
      <c r="C6" s="128"/>
      <c r="D6" s="395" t="s">
        <v>99</v>
      </c>
      <c r="E6" s="396"/>
      <c r="F6" s="396"/>
      <c r="G6" s="397"/>
      <c r="H6" s="395" t="s">
        <v>100</v>
      </c>
      <c r="I6" s="396"/>
      <c r="J6" s="396"/>
      <c r="K6" s="397"/>
      <c r="L6" s="344" t="s">
        <v>101</v>
      </c>
      <c r="M6" s="129" t="s">
        <v>101</v>
      </c>
    </row>
    <row r="7" spans="1:16" x14ac:dyDescent="0.2">
      <c r="A7" s="398" t="s">
        <v>13</v>
      </c>
      <c r="B7" s="389"/>
      <c r="C7" s="399"/>
      <c r="D7" s="400" t="s">
        <v>102</v>
      </c>
      <c r="E7" s="400" t="s">
        <v>103</v>
      </c>
      <c r="F7" s="400" t="s">
        <v>104</v>
      </c>
      <c r="G7" s="402" t="s">
        <v>12</v>
      </c>
      <c r="H7" s="400" t="s">
        <v>105</v>
      </c>
      <c r="I7" s="404" t="s">
        <v>106</v>
      </c>
      <c r="J7" s="406" t="s">
        <v>107</v>
      </c>
      <c r="K7" s="402" t="s">
        <v>12</v>
      </c>
      <c r="L7" s="336" t="s">
        <v>108</v>
      </c>
      <c r="M7" s="348" t="s">
        <v>108</v>
      </c>
    </row>
    <row r="8" spans="1:16" ht="23.25" customHeight="1" thickBot="1" x14ac:dyDescent="0.25">
      <c r="A8" s="123"/>
      <c r="B8" s="124"/>
      <c r="C8" s="132"/>
      <c r="D8" s="401"/>
      <c r="E8" s="401"/>
      <c r="F8" s="401"/>
      <c r="G8" s="403"/>
      <c r="H8" s="401"/>
      <c r="I8" s="405"/>
      <c r="J8" s="407"/>
      <c r="K8" s="403"/>
      <c r="L8" s="345">
        <f>'NOTA 1 '!E38</f>
        <v>45291</v>
      </c>
      <c r="M8" s="349">
        <f>'NOTA 1 '!F38</f>
        <v>44926</v>
      </c>
    </row>
    <row r="9" spans="1:16" x14ac:dyDescent="0.2">
      <c r="A9" s="108"/>
      <c r="B9" s="109"/>
      <c r="C9" s="109"/>
      <c r="D9" s="134"/>
      <c r="E9" s="135"/>
      <c r="F9" s="134"/>
      <c r="G9" s="135"/>
      <c r="H9" s="134"/>
      <c r="I9" s="135"/>
      <c r="J9" s="134"/>
      <c r="K9" s="136"/>
      <c r="L9" s="346"/>
      <c r="M9" s="350"/>
    </row>
    <row r="10" spans="1:16" x14ac:dyDescent="0.2">
      <c r="A10" s="36" t="s">
        <v>109</v>
      </c>
      <c r="B10" s="33"/>
      <c r="C10" s="33"/>
      <c r="D10" s="138">
        <v>100000</v>
      </c>
      <c r="E10" s="138">
        <f>+L10-K10-D10</f>
        <v>506600.85929016257</v>
      </c>
      <c r="F10" s="138">
        <v>0</v>
      </c>
      <c r="G10" s="139">
        <f>+SUM(D10:F10)</f>
        <v>606600.85929016257</v>
      </c>
      <c r="H10" s="138">
        <v>0</v>
      </c>
      <c r="I10" s="139"/>
      <c r="J10" s="138">
        <f>+J64*P3</f>
        <v>2289289.2544075367</v>
      </c>
      <c r="K10" s="140">
        <f>SUM(H10:J10)</f>
        <v>2289289.2544075367</v>
      </c>
      <c r="L10" s="240">
        <f>+M28</f>
        <v>2895890.1136976993</v>
      </c>
      <c r="M10" s="242">
        <f>+L46*$P$3</f>
        <v>606600.85929016268</v>
      </c>
      <c r="N10" s="184">
        <f>+G10+K10</f>
        <v>2895890.1136976993</v>
      </c>
      <c r="O10" s="184">
        <f>+L10-J10-D10</f>
        <v>506600.85929016257</v>
      </c>
    </row>
    <row r="11" spans="1:16" ht="15" x14ac:dyDescent="0.25">
      <c r="A11" s="36"/>
      <c r="B11" s="33"/>
      <c r="C11" s="33"/>
      <c r="D11" s="142"/>
      <c r="E11" s="143"/>
      <c r="F11" s="138"/>
      <c r="G11" s="139"/>
      <c r="H11" s="138"/>
      <c r="I11" s="139"/>
      <c r="J11" s="138"/>
      <c r="K11" s="144"/>
      <c r="L11" s="240"/>
      <c r="M11" s="242"/>
      <c r="N11" s="139">
        <f>+L10-N10</f>
        <v>0</v>
      </c>
      <c r="O11"/>
      <c r="P11"/>
    </row>
    <row r="12" spans="1:16" ht="15" x14ac:dyDescent="0.25">
      <c r="A12" s="36" t="s">
        <v>110</v>
      </c>
      <c r="B12" s="33"/>
      <c r="C12" s="33"/>
      <c r="D12" s="145">
        <v>0</v>
      </c>
      <c r="E12" s="146">
        <v>0</v>
      </c>
      <c r="F12" s="145">
        <v>0</v>
      </c>
      <c r="G12" s="138">
        <f>+SUM(D12:F12)</f>
        <v>0</v>
      </c>
      <c r="H12" s="147">
        <v>0</v>
      </c>
      <c r="I12" s="139">
        <v>0</v>
      </c>
      <c r="J12" s="145">
        <v>0</v>
      </c>
      <c r="K12" s="140">
        <f>SUM(H12:J12)</f>
        <v>0</v>
      </c>
      <c r="L12" s="240">
        <f>G12+K12</f>
        <v>0</v>
      </c>
      <c r="M12" s="351">
        <v>0</v>
      </c>
      <c r="O12"/>
      <c r="P12"/>
    </row>
    <row r="13" spans="1:16" ht="15" x14ac:dyDescent="0.25">
      <c r="A13" s="149"/>
      <c r="B13" s="150"/>
      <c r="C13" s="150"/>
      <c r="D13" s="151"/>
      <c r="E13" s="152"/>
      <c r="F13" s="151"/>
      <c r="G13" s="152"/>
      <c r="H13" s="151"/>
      <c r="I13" s="152"/>
      <c r="J13" s="151"/>
      <c r="K13" s="235"/>
      <c r="L13" s="347"/>
      <c r="M13" s="242"/>
      <c r="O13"/>
      <c r="P13"/>
    </row>
    <row r="14" spans="1:16" ht="15" x14ac:dyDescent="0.25">
      <c r="A14" s="36" t="s">
        <v>111</v>
      </c>
      <c r="B14" s="33"/>
      <c r="C14" s="33"/>
      <c r="D14" s="139">
        <f>SUM(D9:D13)</f>
        <v>100000</v>
      </c>
      <c r="E14" s="139">
        <f t="shared" ref="E14:M14" si="0">SUM(E9:E13)</f>
        <v>506600.85929016257</v>
      </c>
      <c r="F14" s="139">
        <f t="shared" si="0"/>
        <v>0</v>
      </c>
      <c r="G14" s="139">
        <f t="shared" si="0"/>
        <v>606600.85929016257</v>
      </c>
      <c r="H14" s="139">
        <f t="shared" si="0"/>
        <v>0</v>
      </c>
      <c r="I14" s="139">
        <f t="shared" si="0"/>
        <v>0</v>
      </c>
      <c r="J14" s="139">
        <f t="shared" si="0"/>
        <v>2289289.2544075367</v>
      </c>
      <c r="K14" s="139">
        <f t="shared" si="0"/>
        <v>2289289.2544075367</v>
      </c>
      <c r="L14" s="139">
        <f t="shared" si="0"/>
        <v>2895890.1136976993</v>
      </c>
      <c r="M14" s="352">
        <f t="shared" si="0"/>
        <v>606600.85929016268</v>
      </c>
      <c r="O14"/>
      <c r="P14"/>
    </row>
    <row r="15" spans="1:16" ht="15" x14ac:dyDescent="0.25">
      <c r="A15" s="36"/>
      <c r="B15" s="33"/>
      <c r="C15" s="33"/>
      <c r="D15" s="139"/>
      <c r="E15" s="139"/>
      <c r="F15" s="138"/>
      <c r="G15" s="139"/>
      <c r="H15" s="139"/>
      <c r="I15" s="139"/>
      <c r="J15" s="139"/>
      <c r="K15" s="139"/>
      <c r="L15" s="139"/>
      <c r="M15" s="164"/>
      <c r="O15"/>
      <c r="P15"/>
    </row>
    <row r="16" spans="1:16" ht="15" x14ac:dyDescent="0.25">
      <c r="A16" s="36" t="s">
        <v>112</v>
      </c>
      <c r="B16" s="33"/>
      <c r="C16" s="33"/>
      <c r="D16" s="139"/>
      <c r="E16" s="139"/>
      <c r="F16" s="138"/>
      <c r="G16" s="139"/>
      <c r="H16" s="139"/>
      <c r="I16" s="139"/>
      <c r="J16" s="139"/>
      <c r="K16" s="139"/>
      <c r="L16" s="139"/>
      <c r="M16" s="164"/>
      <c r="O16"/>
      <c r="P16"/>
    </row>
    <row r="17" spans="1:16" ht="15" x14ac:dyDescent="0.25">
      <c r="A17" s="36" t="s">
        <v>113</v>
      </c>
      <c r="B17" s="33"/>
      <c r="C17" s="33"/>
      <c r="D17" s="145"/>
      <c r="E17" s="146"/>
      <c r="F17" s="145"/>
      <c r="G17" s="146"/>
      <c r="H17" s="145"/>
      <c r="I17" s="139"/>
      <c r="J17" s="145"/>
      <c r="K17" s="240"/>
      <c r="L17" s="139"/>
      <c r="M17" s="351"/>
      <c r="O17"/>
      <c r="P17"/>
    </row>
    <row r="18" spans="1:16" ht="15" x14ac:dyDescent="0.25">
      <c r="A18" s="36" t="s">
        <v>114</v>
      </c>
      <c r="B18" s="33"/>
      <c r="C18" s="33"/>
      <c r="D18" s="145"/>
      <c r="E18" s="146"/>
      <c r="F18" s="145"/>
      <c r="G18" s="139"/>
      <c r="H18" s="145"/>
      <c r="I18" s="139"/>
      <c r="J18" s="145"/>
      <c r="K18" s="140"/>
      <c r="L18" s="240"/>
      <c r="M18" s="351"/>
      <c r="O18"/>
      <c r="P18"/>
    </row>
    <row r="19" spans="1:16" ht="15" x14ac:dyDescent="0.25">
      <c r="A19" s="36" t="s">
        <v>115</v>
      </c>
      <c r="B19" s="33"/>
      <c r="C19" s="33"/>
      <c r="D19" s="142"/>
      <c r="E19" s="143"/>
      <c r="F19" s="142"/>
      <c r="G19" s="143"/>
      <c r="H19" s="142"/>
      <c r="I19" s="139"/>
      <c r="J19" s="142"/>
      <c r="K19" s="140"/>
      <c r="L19" s="240"/>
      <c r="M19" s="351"/>
      <c r="O19"/>
      <c r="P19"/>
    </row>
    <row r="20" spans="1:16" ht="15" x14ac:dyDescent="0.25">
      <c r="A20" s="36" t="s">
        <v>116</v>
      </c>
      <c r="B20" s="33"/>
      <c r="C20" s="33"/>
      <c r="D20" s="142"/>
      <c r="E20" s="143"/>
      <c r="F20" s="142"/>
      <c r="G20" s="143"/>
      <c r="H20" s="143"/>
      <c r="I20" s="139"/>
      <c r="J20" s="142"/>
      <c r="K20" s="140"/>
      <c r="L20" s="240"/>
      <c r="M20" s="351"/>
      <c r="O20"/>
      <c r="P20"/>
    </row>
    <row r="21" spans="1:16" ht="15" x14ac:dyDescent="0.25">
      <c r="A21" s="36"/>
      <c r="B21" s="33"/>
      <c r="C21" s="33"/>
      <c r="D21" s="142"/>
      <c r="E21" s="143"/>
      <c r="F21" s="142"/>
      <c r="G21" s="143"/>
      <c r="H21" s="143"/>
      <c r="I21" s="139"/>
      <c r="J21" s="142"/>
      <c r="K21" s="140"/>
      <c r="L21" s="240"/>
      <c r="M21" s="351"/>
      <c r="O21"/>
      <c r="P21"/>
    </row>
    <row r="22" spans="1:16" ht="15" x14ac:dyDescent="0.25">
      <c r="A22" s="36" t="s">
        <v>117</v>
      </c>
      <c r="B22" s="33"/>
      <c r="C22" s="33"/>
      <c r="D22" s="142"/>
      <c r="E22" s="143"/>
      <c r="F22" s="142"/>
      <c r="G22" s="139"/>
      <c r="H22" s="142"/>
      <c r="I22" s="139"/>
      <c r="J22" s="142"/>
      <c r="K22" s="138"/>
      <c r="L22" s="240">
        <f>G22+K22</f>
        <v>0</v>
      </c>
      <c r="M22" s="351"/>
      <c r="O22"/>
      <c r="P22"/>
    </row>
    <row r="23" spans="1:16" ht="15" x14ac:dyDescent="0.25">
      <c r="A23" s="36" t="s">
        <v>118</v>
      </c>
      <c r="B23" s="33"/>
      <c r="C23" s="33"/>
      <c r="D23" s="142"/>
      <c r="E23" s="143"/>
      <c r="F23" s="142"/>
      <c r="G23" s="139"/>
      <c r="H23" s="143"/>
      <c r="I23" s="139"/>
      <c r="J23" s="142"/>
      <c r="K23" s="138"/>
      <c r="L23" s="240"/>
      <c r="M23" s="351"/>
      <c r="O23"/>
      <c r="P23"/>
    </row>
    <row r="24" spans="1:16" ht="15" x14ac:dyDescent="0.25">
      <c r="A24" s="36"/>
      <c r="B24" s="33"/>
      <c r="C24" s="33"/>
      <c r="D24" s="142"/>
      <c r="E24" s="143"/>
      <c r="F24" s="142"/>
      <c r="G24" s="139"/>
      <c r="H24" s="143"/>
      <c r="I24" s="139"/>
      <c r="J24" s="142"/>
      <c r="K24" s="138"/>
      <c r="L24" s="240"/>
      <c r="M24" s="351"/>
      <c r="O24"/>
      <c r="P24"/>
    </row>
    <row r="25" spans="1:16" ht="15" x14ac:dyDescent="0.25">
      <c r="A25" s="36" t="s">
        <v>119</v>
      </c>
      <c r="B25" s="33"/>
      <c r="C25" s="33"/>
      <c r="D25" s="142"/>
      <c r="E25" s="143"/>
      <c r="F25" s="142"/>
      <c r="G25" s="143"/>
      <c r="H25" s="143"/>
      <c r="I25" s="139"/>
      <c r="J25" s="142">
        <f>EERR!C33</f>
        <v>85713.513302301639</v>
      </c>
      <c r="K25" s="138">
        <f>SUM(H25:J25)</f>
        <v>85713.513302301639</v>
      </c>
      <c r="L25" s="240">
        <f>G25+K25</f>
        <v>85713.513302301639</v>
      </c>
      <c r="M25" s="164">
        <f>+L61*$P$3</f>
        <v>2289289.2544075367</v>
      </c>
      <c r="O25"/>
      <c r="P25"/>
    </row>
    <row r="26" spans="1:16" ht="15" x14ac:dyDescent="0.25">
      <c r="A26" s="36"/>
      <c r="B26" s="33"/>
      <c r="C26" s="33"/>
      <c r="D26" s="151"/>
      <c r="E26" s="152"/>
      <c r="F26" s="151"/>
      <c r="G26" s="152"/>
      <c r="H26" s="151"/>
      <c r="I26" s="152"/>
      <c r="J26" s="151"/>
      <c r="K26" s="154"/>
      <c r="L26" s="152"/>
      <c r="M26" s="155"/>
      <c r="O26"/>
      <c r="P26"/>
    </row>
    <row r="27" spans="1:16" ht="15" x14ac:dyDescent="0.25">
      <c r="A27" s="157"/>
      <c r="B27" s="158"/>
      <c r="C27" s="159"/>
      <c r="D27" s="160"/>
      <c r="E27" s="161"/>
      <c r="F27" s="160"/>
      <c r="G27" s="161"/>
      <c r="H27" s="160"/>
      <c r="I27" s="160"/>
      <c r="J27" s="160"/>
      <c r="K27" s="160"/>
      <c r="L27" s="161"/>
      <c r="M27" s="162"/>
      <c r="O27"/>
      <c r="P27"/>
    </row>
    <row r="28" spans="1:16" ht="15" x14ac:dyDescent="0.25">
      <c r="A28" s="36" t="s">
        <v>120</v>
      </c>
      <c r="B28" s="33"/>
      <c r="C28" s="33"/>
      <c r="D28" s="138">
        <f t="shared" ref="D28:K28" si="1">SUM(D14:D27)</f>
        <v>100000</v>
      </c>
      <c r="E28" s="139">
        <f t="shared" si="1"/>
        <v>506600.85929016257</v>
      </c>
      <c r="F28" s="142">
        <f t="shared" si="1"/>
        <v>0</v>
      </c>
      <c r="G28" s="139">
        <f t="shared" si="1"/>
        <v>606600.85929016257</v>
      </c>
      <c r="H28" s="142">
        <f t="shared" si="1"/>
        <v>0</v>
      </c>
      <c r="I28" s="142">
        <f t="shared" si="1"/>
        <v>0</v>
      </c>
      <c r="J28" s="142">
        <f t="shared" si="1"/>
        <v>2375002.7677098382</v>
      </c>
      <c r="K28" s="142">
        <f t="shared" si="1"/>
        <v>2375002.7677098382</v>
      </c>
      <c r="L28" s="143">
        <f>L14+L25</f>
        <v>2981603.6270000008</v>
      </c>
      <c r="M28" s="164">
        <f>SUM(M14:M25)</f>
        <v>2895890.1136976993</v>
      </c>
      <c r="O28"/>
      <c r="P28"/>
    </row>
    <row r="29" spans="1:16" ht="15.75" thickBot="1" x14ac:dyDescent="0.3">
      <c r="A29" s="123"/>
      <c r="B29" s="124"/>
      <c r="C29" s="124"/>
      <c r="D29" s="165"/>
      <c r="E29" s="166"/>
      <c r="F29" s="165"/>
      <c r="G29" s="166"/>
      <c r="H29" s="165"/>
      <c r="I29" s="165"/>
      <c r="J29" s="165"/>
      <c r="K29" s="165"/>
      <c r="L29" s="166"/>
      <c r="M29" s="167"/>
      <c r="O29"/>
      <c r="P29"/>
    </row>
    <row r="30" spans="1:16" ht="15" x14ac:dyDescent="0.25">
      <c r="A30" s="54" t="s">
        <v>37</v>
      </c>
      <c r="B30" s="33"/>
      <c r="C30" s="33"/>
      <c r="D30" s="169"/>
      <c r="E30" s="169"/>
      <c r="F30" s="169"/>
      <c r="G30" s="169"/>
      <c r="H30" s="169"/>
      <c r="I30" s="169"/>
      <c r="J30" s="169"/>
      <c r="K30" s="169"/>
      <c r="L30" s="170"/>
      <c r="M30" s="54"/>
      <c r="O30"/>
      <c r="P30"/>
    </row>
    <row r="31" spans="1:16" ht="15" x14ac:dyDescent="0.25">
      <c r="A31" s="54" t="str">
        <f>'NOTA 1 '!B51</f>
        <v>Firmado a los efectos de su identificacion con mi informe del  26/09/2024</v>
      </c>
      <c r="B31" s="54"/>
      <c r="C31" s="54"/>
      <c r="D31" s="54"/>
      <c r="E31" s="54"/>
      <c r="F31" s="54"/>
      <c r="G31" s="54"/>
      <c r="H31" s="54"/>
      <c r="I31" s="54"/>
      <c r="J31" s="54"/>
      <c r="K31" s="171"/>
      <c r="L31" s="172"/>
      <c r="M31" s="172"/>
      <c r="O31"/>
      <c r="P31"/>
    </row>
    <row r="32" spans="1:16" ht="15" x14ac:dyDescent="0.25">
      <c r="A32" s="54"/>
      <c r="B32" s="54"/>
      <c r="C32" s="54"/>
      <c r="D32" s="54"/>
      <c r="E32" s="54"/>
      <c r="F32" s="54"/>
      <c r="G32" s="54"/>
      <c r="H32" s="54"/>
      <c r="I32" s="54"/>
      <c r="J32" s="54"/>
      <c r="K32" s="171"/>
      <c r="L32" s="172"/>
      <c r="M32" s="172"/>
      <c r="O32"/>
      <c r="P32"/>
    </row>
    <row r="33" spans="1:16" x14ac:dyDescent="0.2">
      <c r="A33" s="54"/>
      <c r="B33" s="54"/>
      <c r="C33" s="54"/>
      <c r="D33" s="54"/>
      <c r="E33" s="54"/>
      <c r="F33" s="54"/>
      <c r="G33" s="54"/>
      <c r="H33" s="54"/>
      <c r="I33" s="54"/>
      <c r="J33" s="54"/>
      <c r="K33" s="171"/>
      <c r="L33" s="172"/>
      <c r="M33" s="172"/>
    </row>
    <row r="34" spans="1:16" x14ac:dyDescent="0.2">
      <c r="A34" s="54"/>
      <c r="B34" s="54"/>
      <c r="C34" s="54"/>
      <c r="D34" s="54"/>
      <c r="E34" s="54"/>
      <c r="F34" s="54"/>
      <c r="G34" s="54"/>
      <c r="H34" s="54"/>
      <c r="I34" s="54"/>
      <c r="J34" s="54"/>
      <c r="K34" s="171"/>
      <c r="L34" s="172"/>
      <c r="M34" s="172"/>
    </row>
    <row r="35" spans="1:16" x14ac:dyDescent="0.2">
      <c r="A35" s="54"/>
      <c r="B35" s="54"/>
      <c r="C35" s="54"/>
      <c r="D35" s="54"/>
      <c r="E35" s="54"/>
      <c r="F35" s="54"/>
      <c r="G35" s="54"/>
      <c r="H35" s="54"/>
      <c r="I35" s="54"/>
      <c r="J35" s="54"/>
      <c r="K35" s="171"/>
      <c r="L35" s="172"/>
      <c r="M35" s="172"/>
      <c r="O35" s="60"/>
      <c r="P35" s="184"/>
    </row>
    <row r="36" spans="1:16" x14ac:dyDescent="0.2">
      <c r="A36" s="54"/>
      <c r="B36" s="54"/>
      <c r="C36" s="54"/>
      <c r="D36" s="54"/>
      <c r="E36" s="54"/>
      <c r="F36" s="54"/>
      <c r="G36" s="54"/>
      <c r="H36" s="54"/>
      <c r="I36" s="54"/>
      <c r="J36" s="54"/>
      <c r="K36" s="171"/>
      <c r="L36" s="172"/>
      <c r="M36" s="172"/>
    </row>
    <row r="37" spans="1:16" x14ac:dyDescent="0.2">
      <c r="A37" s="54"/>
      <c r="B37" s="54"/>
      <c r="C37" s="54"/>
      <c r="D37" s="54"/>
      <c r="E37" s="54"/>
      <c r="F37" s="54"/>
      <c r="G37" s="54"/>
      <c r="H37" s="54"/>
      <c r="I37" s="54"/>
      <c r="J37" s="54"/>
      <c r="K37" s="171"/>
      <c r="L37" s="172"/>
      <c r="M37" s="172"/>
    </row>
    <row r="38" spans="1:16" x14ac:dyDescent="0.2">
      <c r="I38" s="173"/>
      <c r="L38" s="173"/>
      <c r="M38" s="173"/>
      <c r="P38" s="184"/>
    </row>
    <row r="39" spans="1:16" x14ac:dyDescent="0.2">
      <c r="F39" s="172"/>
      <c r="I39" s="173"/>
    </row>
    <row r="40" spans="1:16" ht="15" x14ac:dyDescent="0.25">
      <c r="F40" s="174"/>
      <c r="I40" s="173"/>
    </row>
    <row r="41" spans="1:16" ht="13.5" thickBot="1" x14ac:dyDescent="0.25">
      <c r="I41" s="175"/>
    </row>
    <row r="42" spans="1:16" ht="13.5" thickBot="1" x14ac:dyDescent="0.25">
      <c r="A42" s="108"/>
      <c r="B42" s="109"/>
      <c r="C42" s="128"/>
      <c r="D42" s="395" t="s">
        <v>99</v>
      </c>
      <c r="E42" s="396"/>
      <c r="F42" s="396"/>
      <c r="G42" s="397"/>
      <c r="H42" s="395" t="s">
        <v>100</v>
      </c>
      <c r="I42" s="396"/>
      <c r="J42" s="396"/>
      <c r="K42" s="397"/>
      <c r="L42" s="129" t="s">
        <v>101</v>
      </c>
      <c r="M42" s="130" t="s">
        <v>101</v>
      </c>
    </row>
    <row r="43" spans="1:16" ht="18.75" customHeight="1" x14ac:dyDescent="0.2">
      <c r="A43" s="398" t="s">
        <v>13</v>
      </c>
      <c r="B43" s="389"/>
      <c r="C43" s="399"/>
      <c r="D43" s="400" t="s">
        <v>102</v>
      </c>
      <c r="E43" s="400" t="s">
        <v>103</v>
      </c>
      <c r="F43" s="400" t="s">
        <v>104</v>
      </c>
      <c r="G43" s="402" t="s">
        <v>12</v>
      </c>
      <c r="H43" s="400" t="s">
        <v>105</v>
      </c>
      <c r="I43" s="404" t="s">
        <v>106</v>
      </c>
      <c r="J43" s="406" t="s">
        <v>107</v>
      </c>
      <c r="K43" s="402" t="s">
        <v>12</v>
      </c>
      <c r="L43" s="131" t="s">
        <v>108</v>
      </c>
      <c r="M43" s="131" t="s">
        <v>108</v>
      </c>
    </row>
    <row r="44" spans="1:16" ht="18.75" customHeight="1" thickBot="1" x14ac:dyDescent="0.25">
      <c r="A44" s="123"/>
      <c r="B44" s="124"/>
      <c r="C44" s="132"/>
      <c r="D44" s="401"/>
      <c r="E44" s="401"/>
      <c r="F44" s="401"/>
      <c r="G44" s="403"/>
      <c r="H44" s="401"/>
      <c r="I44" s="405"/>
      <c r="J44" s="407"/>
      <c r="K44" s="403"/>
      <c r="L44" s="133">
        <f>+M8</f>
        <v>44926</v>
      </c>
      <c r="M44" s="133">
        <f>+L44-365</f>
        <v>44561</v>
      </c>
    </row>
    <row r="45" spans="1:16" x14ac:dyDescent="0.2">
      <c r="A45" s="108"/>
      <c r="B45" s="109"/>
      <c r="C45" s="109"/>
      <c r="D45" s="134"/>
      <c r="E45" s="135"/>
      <c r="F45" s="134"/>
      <c r="G45" s="135"/>
      <c r="H45" s="134"/>
      <c r="I45" s="135"/>
      <c r="J45" s="134"/>
      <c r="K45" s="136"/>
      <c r="L45" s="137"/>
      <c r="M45" s="137"/>
    </row>
    <row r="46" spans="1:16" x14ac:dyDescent="0.2">
      <c r="A46" s="36" t="s">
        <v>109</v>
      </c>
      <c r="B46" s="33"/>
      <c r="C46" s="33"/>
      <c r="D46" s="138">
        <v>100000</v>
      </c>
      <c r="E46" s="138">
        <v>94793.182335191843</v>
      </c>
      <c r="F46" s="138">
        <v>0</v>
      </c>
      <c r="G46" s="139">
        <v>194793.18233519184</v>
      </c>
      <c r="H46" s="138">
        <v>0</v>
      </c>
      <c r="I46" s="139"/>
      <c r="J46" s="138">
        <v>0</v>
      </c>
      <c r="K46" s="140">
        <v>0</v>
      </c>
      <c r="L46" s="141">
        <v>194793.18233519184</v>
      </c>
      <c r="M46" s="141">
        <v>194793.18233519184</v>
      </c>
    </row>
    <row r="47" spans="1:16" x14ac:dyDescent="0.2">
      <c r="A47" s="36"/>
      <c r="B47" s="33"/>
      <c r="C47" s="33"/>
      <c r="D47" s="142"/>
      <c r="E47" s="143"/>
      <c r="F47" s="138"/>
      <c r="G47" s="139"/>
      <c r="H47" s="138"/>
      <c r="I47" s="139"/>
      <c r="J47" s="138"/>
      <c r="K47" s="144"/>
      <c r="L47" s="141"/>
      <c r="M47" s="141"/>
    </row>
    <row r="48" spans="1:16" x14ac:dyDescent="0.2">
      <c r="A48" s="36" t="s">
        <v>110</v>
      </c>
      <c r="B48" s="33"/>
      <c r="C48" s="33"/>
      <c r="D48" s="145">
        <v>0</v>
      </c>
      <c r="E48" s="146">
        <v>0</v>
      </c>
      <c r="F48" s="145">
        <v>0</v>
      </c>
      <c r="G48" s="138">
        <v>0</v>
      </c>
      <c r="H48" s="147">
        <v>0</v>
      </c>
      <c r="I48" s="139">
        <v>0</v>
      </c>
      <c r="J48" s="145">
        <v>0</v>
      </c>
      <c r="K48" s="140">
        <v>0</v>
      </c>
      <c r="L48" s="141">
        <v>0</v>
      </c>
      <c r="M48" s="148">
        <v>0</v>
      </c>
    </row>
    <row r="49" spans="1:13" x14ac:dyDescent="0.2">
      <c r="A49" s="149"/>
      <c r="B49" s="150"/>
      <c r="C49" s="150"/>
      <c r="D49" s="151"/>
      <c r="E49" s="152"/>
      <c r="F49" s="151"/>
      <c r="G49" s="152"/>
      <c r="H49" s="151"/>
      <c r="I49" s="152"/>
      <c r="J49" s="151"/>
      <c r="K49" s="235"/>
      <c r="L49" s="241"/>
      <c r="M49" s="141"/>
    </row>
    <row r="50" spans="1:13" x14ac:dyDescent="0.2">
      <c r="A50" s="36" t="s">
        <v>111</v>
      </c>
      <c r="B50" s="33"/>
      <c r="C50" s="33"/>
      <c r="D50" s="139">
        <v>100000</v>
      </c>
      <c r="E50" s="139">
        <v>94793.182335191843</v>
      </c>
      <c r="F50" s="139">
        <v>0</v>
      </c>
      <c r="G50" s="139">
        <v>194793.18233519184</v>
      </c>
      <c r="H50" s="139">
        <v>0</v>
      </c>
      <c r="I50" s="139">
        <v>0</v>
      </c>
      <c r="J50" s="139">
        <v>0</v>
      </c>
      <c r="K50" s="139">
        <v>0</v>
      </c>
      <c r="L50" s="242">
        <v>194793.18233519184</v>
      </c>
      <c r="M50" s="243">
        <v>194793.18233519184</v>
      </c>
    </row>
    <row r="51" spans="1:13" x14ac:dyDescent="0.2">
      <c r="A51" s="36"/>
      <c r="B51" s="33"/>
      <c r="C51" s="33"/>
      <c r="D51" s="139"/>
      <c r="E51" s="139"/>
      <c r="F51" s="138"/>
      <c r="G51" s="139"/>
      <c r="H51" s="139"/>
      <c r="I51" s="139"/>
      <c r="J51" s="139"/>
      <c r="K51" s="139"/>
      <c r="L51" s="242"/>
      <c r="M51" s="153"/>
    </row>
    <row r="52" spans="1:13" x14ac:dyDescent="0.2">
      <c r="A52" s="36" t="s">
        <v>112</v>
      </c>
      <c r="B52" s="33"/>
      <c r="C52" s="33"/>
      <c r="D52" s="139"/>
      <c r="E52" s="139"/>
      <c r="F52" s="138"/>
      <c r="G52" s="139"/>
      <c r="H52" s="139"/>
      <c r="I52" s="139"/>
      <c r="J52" s="139"/>
      <c r="K52" s="139"/>
      <c r="L52" s="242"/>
      <c r="M52" s="153"/>
    </row>
    <row r="53" spans="1:13" x14ac:dyDescent="0.2">
      <c r="A53" s="36" t="s">
        <v>113</v>
      </c>
      <c r="B53" s="33"/>
      <c r="C53" s="33"/>
      <c r="D53" s="145"/>
      <c r="E53" s="146"/>
      <c r="F53" s="145"/>
      <c r="G53" s="146"/>
      <c r="H53" s="145"/>
      <c r="I53" s="139"/>
      <c r="J53" s="145"/>
      <c r="K53" s="240"/>
      <c r="L53" s="242"/>
      <c r="M53" s="148"/>
    </row>
    <row r="54" spans="1:13" x14ac:dyDescent="0.2">
      <c r="A54" s="36" t="s">
        <v>114</v>
      </c>
      <c r="B54" s="33"/>
      <c r="C54" s="33"/>
      <c r="D54" s="145"/>
      <c r="E54" s="146"/>
      <c r="F54" s="145"/>
      <c r="G54" s="139"/>
      <c r="H54" s="145"/>
      <c r="I54" s="139"/>
      <c r="J54" s="145"/>
      <c r="K54" s="140"/>
      <c r="L54" s="141"/>
      <c r="M54" s="148"/>
    </row>
    <row r="55" spans="1:13" x14ac:dyDescent="0.2">
      <c r="A55" s="36" t="s">
        <v>115</v>
      </c>
      <c r="B55" s="33"/>
      <c r="C55" s="33"/>
      <c r="D55" s="142"/>
      <c r="E55" s="143"/>
      <c r="F55" s="142"/>
      <c r="G55" s="143"/>
      <c r="H55" s="142"/>
      <c r="I55" s="139"/>
      <c r="J55" s="142"/>
      <c r="K55" s="140"/>
      <c r="L55" s="141"/>
      <c r="M55" s="148"/>
    </row>
    <row r="56" spans="1:13" x14ac:dyDescent="0.2">
      <c r="A56" s="36" t="s">
        <v>116</v>
      </c>
      <c r="B56" s="33"/>
      <c r="C56" s="33"/>
      <c r="D56" s="142"/>
      <c r="E56" s="143"/>
      <c r="F56" s="142"/>
      <c r="G56" s="143"/>
      <c r="H56" s="143"/>
      <c r="I56" s="139"/>
      <c r="J56" s="142"/>
      <c r="K56" s="140"/>
      <c r="L56" s="141"/>
      <c r="M56" s="148"/>
    </row>
    <row r="57" spans="1:13" x14ac:dyDescent="0.2">
      <c r="A57" s="36"/>
      <c r="B57" s="33"/>
      <c r="C57" s="33"/>
      <c r="D57" s="142"/>
      <c r="E57" s="143"/>
      <c r="F57" s="142"/>
      <c r="G57" s="143"/>
      <c r="H57" s="143"/>
      <c r="I57" s="139"/>
      <c r="J57" s="142"/>
      <c r="K57" s="140"/>
      <c r="L57" s="141"/>
      <c r="M57" s="148"/>
    </row>
    <row r="58" spans="1:13" x14ac:dyDescent="0.2">
      <c r="A58" s="36" t="s">
        <v>117</v>
      </c>
      <c r="B58" s="33"/>
      <c r="C58" s="33"/>
      <c r="D58" s="142"/>
      <c r="E58" s="143"/>
      <c r="F58" s="142"/>
      <c r="G58" s="139"/>
      <c r="H58" s="142"/>
      <c r="I58" s="139"/>
      <c r="J58" s="142"/>
      <c r="K58" s="138"/>
      <c r="L58" s="141">
        <v>0</v>
      </c>
      <c r="M58" s="148"/>
    </row>
    <row r="59" spans="1:13" x14ac:dyDescent="0.2">
      <c r="A59" s="36" t="s">
        <v>118</v>
      </c>
      <c r="B59" s="33"/>
      <c r="C59" s="33"/>
      <c r="D59" s="142"/>
      <c r="E59" s="143"/>
      <c r="F59" s="142"/>
      <c r="G59" s="139"/>
      <c r="H59" s="143"/>
      <c r="I59" s="139"/>
      <c r="J59" s="142"/>
      <c r="K59" s="138"/>
      <c r="L59" s="141"/>
      <c r="M59" s="148"/>
    </row>
    <row r="60" spans="1:13" x14ac:dyDescent="0.2">
      <c r="A60" s="36"/>
      <c r="B60" s="33"/>
      <c r="C60" s="33"/>
      <c r="D60" s="142"/>
      <c r="E60" s="143"/>
      <c r="F60" s="142"/>
      <c r="G60" s="139"/>
      <c r="H60" s="143"/>
      <c r="I60" s="139"/>
      <c r="J60" s="142"/>
      <c r="K60" s="138"/>
      <c r="L60" s="141"/>
      <c r="M60" s="148"/>
    </row>
    <row r="61" spans="1:13" x14ac:dyDescent="0.2">
      <c r="A61" s="36" t="s">
        <v>119</v>
      </c>
      <c r="B61" s="33"/>
      <c r="C61" s="33"/>
      <c r="D61" s="142"/>
      <c r="E61" s="143"/>
      <c r="F61" s="142"/>
      <c r="G61" s="143"/>
      <c r="H61" s="143"/>
      <c r="I61" s="139"/>
      <c r="J61" s="142">
        <v>735142.28066480823</v>
      </c>
      <c r="K61" s="140">
        <v>735142.28066480823</v>
      </c>
      <c r="L61" s="141">
        <v>735142.28066480823</v>
      </c>
      <c r="M61" s="153">
        <v>0</v>
      </c>
    </row>
    <row r="62" spans="1:13" x14ac:dyDescent="0.2">
      <c r="A62" s="36"/>
      <c r="B62" s="33"/>
      <c r="C62" s="33"/>
      <c r="D62" s="151"/>
      <c r="E62" s="152"/>
      <c r="F62" s="151"/>
      <c r="G62" s="152"/>
      <c r="H62" s="151"/>
      <c r="I62" s="152"/>
      <c r="J62" s="151"/>
      <c r="K62" s="154"/>
      <c r="L62" s="155"/>
      <c r="M62" s="156"/>
    </row>
    <row r="63" spans="1:13" x14ac:dyDescent="0.2">
      <c r="A63" s="157"/>
      <c r="B63" s="158"/>
      <c r="C63" s="159"/>
      <c r="D63" s="160"/>
      <c r="E63" s="161"/>
      <c r="F63" s="160"/>
      <c r="G63" s="161"/>
      <c r="H63" s="160"/>
      <c r="I63" s="160"/>
      <c r="J63" s="160"/>
      <c r="K63" s="160"/>
      <c r="L63" s="162"/>
      <c r="M63" s="163"/>
    </row>
    <row r="64" spans="1:13" x14ac:dyDescent="0.2">
      <c r="A64" s="36" t="s">
        <v>120</v>
      </c>
      <c r="B64" s="33"/>
      <c r="C64" s="33"/>
      <c r="D64" s="138">
        <v>100000</v>
      </c>
      <c r="E64" s="139">
        <v>94793.182335191843</v>
      </c>
      <c r="F64" s="142">
        <v>0</v>
      </c>
      <c r="G64" s="139">
        <v>194793.18233519184</v>
      </c>
      <c r="H64" s="142">
        <v>0</v>
      </c>
      <c r="I64" s="142">
        <v>0</v>
      </c>
      <c r="J64" s="142">
        <v>735142.28066480823</v>
      </c>
      <c r="K64" s="142">
        <v>735142.28066480823</v>
      </c>
      <c r="L64" s="164">
        <v>929935.46300000011</v>
      </c>
      <c r="M64" s="153">
        <v>194793.18233519184</v>
      </c>
    </row>
    <row r="65" spans="1:13" ht="13.5" thickBot="1" x14ac:dyDescent="0.25">
      <c r="A65" s="123"/>
      <c r="B65" s="124"/>
      <c r="C65" s="124"/>
      <c r="D65" s="165"/>
      <c r="E65" s="166"/>
      <c r="F65" s="165"/>
      <c r="G65" s="166"/>
      <c r="H65" s="165"/>
      <c r="I65" s="165"/>
      <c r="J65" s="165"/>
      <c r="K65" s="165"/>
      <c r="L65" s="167"/>
      <c r="M65" s="168"/>
    </row>
  </sheetData>
  <mergeCells count="27">
    <mergeCell ref="A2:M2"/>
    <mergeCell ref="A1:M1"/>
    <mergeCell ref="I7:I8"/>
    <mergeCell ref="J7:J8"/>
    <mergeCell ref="K7:K8"/>
    <mergeCell ref="A7:C7"/>
    <mergeCell ref="D7:D8"/>
    <mergeCell ref="E7:E8"/>
    <mergeCell ref="F7:F8"/>
    <mergeCell ref="G7:G8"/>
    <mergeCell ref="H7:H8"/>
    <mergeCell ref="A5:L5"/>
    <mergeCell ref="D6:G6"/>
    <mergeCell ref="H6:K6"/>
    <mergeCell ref="A4:M4"/>
    <mergeCell ref="A3:M3"/>
    <mergeCell ref="D42:G42"/>
    <mergeCell ref="H42:K42"/>
    <mergeCell ref="A43:C43"/>
    <mergeCell ref="D43:D44"/>
    <mergeCell ref="E43:E44"/>
    <mergeCell ref="F43:F44"/>
    <mergeCell ref="G43:G44"/>
    <mergeCell ref="H43:H44"/>
    <mergeCell ref="I43:I44"/>
    <mergeCell ref="J43:J44"/>
    <mergeCell ref="K43:K44"/>
  </mergeCells>
  <pageMargins left="0.7" right="0.7" top="0.75" bottom="0.75" header="0.3" footer="0.3"/>
  <pageSetup paperSize="9" scale="82" orientation="landscape" r:id="rId1"/>
  <colBreaks count="1" manualBreakCount="1">
    <brk id="13" max="3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K49"/>
  <sheetViews>
    <sheetView view="pageBreakPreview" zoomScale="93" zoomScaleNormal="100" zoomScaleSheetLayoutView="93" workbookViewId="0">
      <selection activeCell="E38" sqref="E38"/>
    </sheetView>
  </sheetViews>
  <sheetFormatPr baseColWidth="10" defaultRowHeight="12.75" x14ac:dyDescent="0.2"/>
  <cols>
    <col min="1" max="2" width="11.42578125" style="30"/>
    <col min="3" max="3" width="35.140625" style="30" customWidth="1"/>
    <col min="4" max="4" width="11.28515625" style="30" customWidth="1"/>
    <col min="5" max="5" width="11.42578125" style="30"/>
    <col min="6" max="6" width="4.5703125" style="30" customWidth="1"/>
    <col min="7" max="7" width="10.5703125" style="30" bestFit="1" customWidth="1"/>
    <col min="8" max="9" width="11.42578125" style="30"/>
    <col min="10" max="10" width="23.140625" style="30" bestFit="1" customWidth="1"/>
    <col min="11" max="11" width="12.85546875" style="30" bestFit="1" customWidth="1"/>
    <col min="12" max="16384" width="11.42578125" style="30"/>
  </cols>
  <sheetData>
    <row r="1" spans="1:11" ht="15" customHeight="1" x14ac:dyDescent="0.25">
      <c r="A1" s="386" t="str">
        <f>+'EEPN '!A1:M1</f>
        <v>ASOCIACION CIVIL ATLETICA LA MONA 44</v>
      </c>
      <c r="B1" s="386"/>
      <c r="C1" s="386"/>
      <c r="D1" s="386"/>
      <c r="E1" s="386"/>
      <c r="F1" s="386"/>
      <c r="G1" s="386"/>
      <c r="H1" s="47"/>
      <c r="I1" s="47"/>
    </row>
    <row r="2" spans="1:11" ht="18.75" customHeight="1" x14ac:dyDescent="0.2">
      <c r="A2" s="410" t="s">
        <v>57</v>
      </c>
      <c r="B2" s="410"/>
      <c r="C2" s="410"/>
      <c r="D2" s="410"/>
      <c r="E2" s="410"/>
      <c r="F2" s="410"/>
      <c r="G2" s="410"/>
      <c r="H2" s="83"/>
      <c r="I2" s="83"/>
      <c r="J2" s="30" t="str">
        <f>'ANEXO I - BU'!O2</f>
        <v>Coeficiente Punta a Punta</v>
      </c>
      <c r="K2" s="30">
        <f>'ANEXO I - BU'!P2</f>
        <v>3.114076437471768</v>
      </c>
    </row>
    <row r="3" spans="1:11" x14ac:dyDescent="0.2">
      <c r="A3" s="409" t="str">
        <f>+'NOTA 1 '!A3:F3</f>
        <v>Por el ejercicio anual finalizado el 31 de diciembre de 2023, comparativo con el ejercicio anterior.</v>
      </c>
      <c r="B3" s="409"/>
      <c r="C3" s="409"/>
      <c r="D3" s="409"/>
      <c r="E3" s="409"/>
      <c r="F3" s="409"/>
      <c r="G3" s="409"/>
      <c r="H3" s="84"/>
      <c r="I3" s="84"/>
      <c r="J3" s="30" t="str">
        <f>'ANEXO I - BU'!O3</f>
        <v>Coeficiente Promedio</v>
      </c>
      <c r="K3" s="30">
        <f>'ANEXO I - BU'!P3</f>
        <v>1.7889518032955753</v>
      </c>
    </row>
    <row r="4" spans="1:11" x14ac:dyDescent="0.2">
      <c r="A4" s="389" t="str">
        <f>ESP!A4</f>
        <v>En moneda homogénea</v>
      </c>
      <c r="B4" s="389"/>
      <c r="C4" s="389"/>
      <c r="D4" s="389"/>
      <c r="E4" s="389"/>
      <c r="F4" s="389"/>
      <c r="G4" s="389"/>
    </row>
    <row r="5" spans="1:11" x14ac:dyDescent="0.2">
      <c r="A5" s="85"/>
      <c r="B5" s="85"/>
      <c r="C5" s="85"/>
      <c r="D5" s="85"/>
      <c r="E5" s="85"/>
      <c r="F5" s="85"/>
    </row>
    <row r="6" spans="1:11" ht="15" x14ac:dyDescent="0.2">
      <c r="E6" s="86">
        <f>'NOTA 1 '!E38</f>
        <v>45291</v>
      </c>
      <c r="F6" s="87"/>
      <c r="G6" s="86">
        <f>'NOTA 1 '!F38</f>
        <v>44926</v>
      </c>
      <c r="I6" s="86">
        <f>'NOTA 1 '!H38</f>
        <v>44926</v>
      </c>
    </row>
    <row r="7" spans="1:11" ht="15" x14ac:dyDescent="0.2">
      <c r="A7" s="88" t="s">
        <v>58</v>
      </c>
      <c r="E7" s="89"/>
      <c r="F7" s="87"/>
      <c r="G7" s="89"/>
      <c r="I7" s="89"/>
    </row>
    <row r="8" spans="1:11" ht="15" x14ac:dyDescent="0.2">
      <c r="A8" s="30" t="s">
        <v>59</v>
      </c>
      <c r="D8" s="90"/>
      <c r="E8" s="91">
        <f>ESP!F12</f>
        <v>4003525.4579622089</v>
      </c>
      <c r="F8" s="87"/>
      <c r="G8" s="91">
        <f>+I8*$K$2</f>
        <v>0</v>
      </c>
      <c r="I8" s="91">
        <v>0</v>
      </c>
    </row>
    <row r="9" spans="1:11" ht="15" x14ac:dyDescent="0.2">
      <c r="A9" s="30" t="s">
        <v>60</v>
      </c>
      <c r="D9" s="92" t="s">
        <v>61</v>
      </c>
      <c r="E9" s="93"/>
      <c r="F9" s="87"/>
      <c r="G9" s="93">
        <v>0</v>
      </c>
      <c r="I9" s="93"/>
    </row>
    <row r="10" spans="1:11" ht="15" x14ac:dyDescent="0.2">
      <c r="A10" s="30" t="s">
        <v>62</v>
      </c>
      <c r="D10" s="92" t="s">
        <v>61</v>
      </c>
      <c r="E10" s="91">
        <f>+E8</f>
        <v>4003525.4579622089</v>
      </c>
      <c r="F10" s="87"/>
      <c r="G10" s="91">
        <f>+I10*$K$2</f>
        <v>0</v>
      </c>
      <c r="I10" s="91">
        <f>SUM(I8:I9)</f>
        <v>0</v>
      </c>
    </row>
    <row r="11" spans="1:11" ht="15" x14ac:dyDescent="0.2">
      <c r="A11" s="30" t="s">
        <v>63</v>
      </c>
      <c r="D11" s="90"/>
      <c r="E11" s="93">
        <f>ESP!D12</f>
        <v>3751310</v>
      </c>
      <c r="F11" s="87"/>
      <c r="G11" s="91">
        <f>+I11*$K$2</f>
        <v>4003525.4579622089</v>
      </c>
      <c r="I11" s="93">
        <f>[1]EFE!$E$11</f>
        <v>1285622.0900000001</v>
      </c>
    </row>
    <row r="12" spans="1:11" ht="15.75" thickBot="1" x14ac:dyDescent="0.25">
      <c r="A12" s="94" t="s">
        <v>64</v>
      </c>
      <c r="E12" s="95">
        <f>E11-E10</f>
        <v>-252215.45796220889</v>
      </c>
      <c r="F12" s="87"/>
      <c r="G12" s="95">
        <f>G11-G10</f>
        <v>4003525.4579622089</v>
      </c>
      <c r="I12" s="95">
        <f>+I11</f>
        <v>1285622.0900000001</v>
      </c>
    </row>
    <row r="13" spans="1:11" ht="15.75" thickTop="1" x14ac:dyDescent="0.2">
      <c r="A13" s="94"/>
      <c r="E13" s="96"/>
      <c r="F13" s="87"/>
      <c r="G13" s="96"/>
      <c r="I13" s="96"/>
    </row>
    <row r="14" spans="1:11" ht="15" x14ac:dyDescent="0.2">
      <c r="A14" s="88" t="s">
        <v>65</v>
      </c>
      <c r="D14" s="60"/>
      <c r="E14" s="60"/>
      <c r="F14" s="97"/>
      <c r="G14" s="60"/>
      <c r="I14" s="60"/>
    </row>
    <row r="15" spans="1:11" ht="15" x14ac:dyDescent="0.2">
      <c r="A15" s="88"/>
      <c r="D15" s="60"/>
      <c r="E15" s="60"/>
      <c r="F15" s="97"/>
      <c r="G15" s="60"/>
      <c r="I15" s="60"/>
    </row>
    <row r="16" spans="1:11" ht="15" x14ac:dyDescent="0.2">
      <c r="A16" s="88" t="s">
        <v>66</v>
      </c>
      <c r="D16" s="60"/>
      <c r="E16" s="60"/>
      <c r="F16" s="97"/>
      <c r="G16" s="60"/>
      <c r="I16" s="60"/>
    </row>
    <row r="17" spans="1:9" ht="15" x14ac:dyDescent="0.2">
      <c r="D17" s="60"/>
      <c r="E17" s="60"/>
      <c r="F17" s="97"/>
      <c r="G17" s="60"/>
      <c r="I17" s="60"/>
    </row>
    <row r="18" spans="1:9" ht="15" hidden="1" x14ac:dyDescent="0.2">
      <c r="A18" s="30" t="s">
        <v>67</v>
      </c>
      <c r="D18" s="60"/>
      <c r="E18" s="98">
        <f>EERR!C10</f>
        <v>6725870.6445965115</v>
      </c>
      <c r="F18" s="97"/>
      <c r="G18" s="98">
        <v>685815.38002942409</v>
      </c>
      <c r="I18" s="98">
        <v>1127066.0472368137</v>
      </c>
    </row>
    <row r="19" spans="1:9" ht="15" hidden="1" x14ac:dyDescent="0.2">
      <c r="A19" s="30" t="s">
        <v>68</v>
      </c>
      <c r="D19" s="60"/>
      <c r="E19" s="99"/>
      <c r="F19" s="97"/>
      <c r="G19" s="99" t="e">
        <v>#REF!</v>
      </c>
      <c r="I19" s="99">
        <v>0</v>
      </c>
    </row>
    <row r="20" spans="1:9" ht="15" hidden="1" x14ac:dyDescent="0.2">
      <c r="A20" s="30" t="s">
        <v>69</v>
      </c>
      <c r="D20" s="60"/>
      <c r="E20" s="99"/>
      <c r="F20" s="97"/>
      <c r="G20" s="99">
        <v>0</v>
      </c>
      <c r="I20" s="99">
        <v>0</v>
      </c>
    </row>
    <row r="21" spans="1:9" ht="15" hidden="1" x14ac:dyDescent="0.2">
      <c r="A21" s="30" t="s">
        <v>70</v>
      </c>
      <c r="D21" s="60"/>
      <c r="E21" s="99"/>
      <c r="F21" s="97"/>
      <c r="G21" s="99">
        <v>0</v>
      </c>
      <c r="I21" s="99">
        <v>0</v>
      </c>
    </row>
    <row r="22" spans="1:9" ht="15" hidden="1" x14ac:dyDescent="0.2">
      <c r="A22" s="30" t="s">
        <v>71</v>
      </c>
      <c r="D22" s="60"/>
      <c r="E22" s="99">
        <v>-344607.66331053886</v>
      </c>
      <c r="F22" s="97"/>
      <c r="G22" s="99">
        <v>-495530.49693614198</v>
      </c>
      <c r="I22" s="99">
        <v>-344607.66331053886</v>
      </c>
    </row>
    <row r="23" spans="1:9" ht="15" hidden="1" x14ac:dyDescent="0.2">
      <c r="D23" s="60"/>
      <c r="E23" s="99"/>
      <c r="F23" s="97"/>
      <c r="G23" s="99" t="e">
        <v>#REF!</v>
      </c>
      <c r="I23" s="99">
        <v>0</v>
      </c>
    </row>
    <row r="24" spans="1:9" ht="15" x14ac:dyDescent="0.2">
      <c r="A24" s="94" t="s">
        <v>72</v>
      </c>
      <c r="D24" s="60"/>
      <c r="E24" s="100">
        <f>+E12</f>
        <v>-252215.45796220889</v>
      </c>
      <c r="F24" s="97"/>
      <c r="G24" s="303">
        <f>+I24*$K$2</f>
        <v>4003525.4579622089</v>
      </c>
      <c r="I24" s="100">
        <f>+I12</f>
        <v>1285622.0900000001</v>
      </c>
    </row>
    <row r="25" spans="1:9" ht="15" x14ac:dyDescent="0.2">
      <c r="D25" s="60"/>
      <c r="E25" s="60"/>
      <c r="F25" s="97"/>
      <c r="G25" s="60"/>
      <c r="I25" s="60"/>
    </row>
    <row r="26" spans="1:9" ht="15" x14ac:dyDescent="0.2">
      <c r="A26" s="88" t="s">
        <v>73</v>
      </c>
      <c r="D26" s="60"/>
      <c r="E26" s="60"/>
      <c r="F26" s="97"/>
      <c r="G26" s="60"/>
      <c r="I26" s="60"/>
    </row>
    <row r="27" spans="1:9" ht="15" hidden="1" x14ac:dyDescent="0.2">
      <c r="A27" s="30" t="s">
        <v>74</v>
      </c>
      <c r="D27" s="60"/>
      <c r="E27" s="98"/>
      <c r="F27" s="97"/>
      <c r="G27" s="98">
        <v>5632.8269067178653</v>
      </c>
      <c r="I27" s="98"/>
    </row>
    <row r="28" spans="1:9" ht="15" hidden="1" x14ac:dyDescent="0.2">
      <c r="A28" s="30" t="s">
        <v>75</v>
      </c>
      <c r="D28" s="60"/>
      <c r="E28" s="99"/>
      <c r="F28" s="97"/>
      <c r="G28" s="99" t="e">
        <v>#REF!</v>
      </c>
      <c r="I28" s="99"/>
    </row>
    <row r="29" spans="1:9" ht="15" x14ac:dyDescent="0.2">
      <c r="D29" s="60"/>
      <c r="E29" s="252"/>
      <c r="F29" s="97"/>
      <c r="G29" s="252"/>
      <c r="I29" s="252"/>
    </row>
    <row r="30" spans="1:9" ht="15" x14ac:dyDescent="0.2">
      <c r="A30" s="94" t="s">
        <v>76</v>
      </c>
      <c r="D30" s="60"/>
      <c r="E30" s="100"/>
      <c r="F30" s="97"/>
      <c r="G30" s="303">
        <f>+I30*$K$2</f>
        <v>0</v>
      </c>
      <c r="I30" s="100">
        <v>0</v>
      </c>
    </row>
    <row r="31" spans="1:9" ht="15" x14ac:dyDescent="0.2">
      <c r="D31" s="60"/>
      <c r="E31" s="60"/>
      <c r="F31" s="97"/>
      <c r="G31" s="60"/>
      <c r="I31" s="60"/>
    </row>
    <row r="32" spans="1:9" ht="15" x14ac:dyDescent="0.2">
      <c r="A32" s="88" t="s">
        <v>77</v>
      </c>
      <c r="D32" s="60"/>
      <c r="E32" s="60"/>
      <c r="F32" s="97"/>
      <c r="G32" s="60"/>
      <c r="I32" s="60"/>
    </row>
    <row r="33" spans="1:10" ht="15" hidden="1" x14ac:dyDescent="0.2">
      <c r="A33" s="30" t="s">
        <v>78</v>
      </c>
      <c r="D33" s="60"/>
      <c r="E33" s="98">
        <v>0</v>
      </c>
      <c r="F33" s="101"/>
      <c r="G33" s="98">
        <v>0</v>
      </c>
      <c r="I33" s="98"/>
    </row>
    <row r="34" spans="1:10" ht="15" x14ac:dyDescent="0.2">
      <c r="D34" s="60"/>
      <c r="E34" s="252"/>
      <c r="F34" s="97"/>
      <c r="G34" s="252"/>
      <c r="I34" s="252"/>
    </row>
    <row r="35" spans="1:10" ht="15" x14ac:dyDescent="0.2">
      <c r="A35" s="94" t="s">
        <v>79</v>
      </c>
      <c r="D35" s="60"/>
      <c r="E35" s="100">
        <f>SUM(E33:E34)</f>
        <v>0</v>
      </c>
      <c r="F35" s="97"/>
      <c r="G35" s="100">
        <v>0</v>
      </c>
      <c r="I35" s="100">
        <v>0</v>
      </c>
    </row>
    <row r="36" spans="1:10" ht="15" x14ac:dyDescent="0.2">
      <c r="A36" s="94"/>
      <c r="D36" s="60"/>
      <c r="E36" s="60"/>
      <c r="F36" s="97"/>
      <c r="G36" s="60"/>
      <c r="I36" s="60"/>
      <c r="J36" s="60"/>
    </row>
    <row r="37" spans="1:10" ht="15" hidden="1" x14ac:dyDescent="0.2">
      <c r="A37" s="94" t="s">
        <v>80</v>
      </c>
      <c r="D37" s="60"/>
      <c r="E37" s="100">
        <f>EERR!C20</f>
        <v>-3734472.1269858535</v>
      </c>
      <c r="F37" s="97"/>
      <c r="G37" s="100">
        <v>-61726.661881124135</v>
      </c>
      <c r="I37" s="100"/>
    </row>
    <row r="38" spans="1:10" ht="15" x14ac:dyDescent="0.2">
      <c r="A38" s="94"/>
      <c r="D38" s="60"/>
      <c r="F38" s="97"/>
      <c r="G38" s="60"/>
      <c r="I38" s="60"/>
    </row>
    <row r="39" spans="1:10" ht="13.5" thickBot="1" x14ac:dyDescent="0.25">
      <c r="A39" s="94" t="s">
        <v>81</v>
      </c>
      <c r="B39" s="94"/>
      <c r="C39" s="94"/>
      <c r="D39" s="102"/>
      <c r="E39" s="103">
        <f>E24+E35</f>
        <v>-252215.45796220889</v>
      </c>
      <c r="G39" s="103">
        <f>+G24+G30</f>
        <v>4003525.4579622089</v>
      </c>
      <c r="I39" s="103">
        <f>+I24</f>
        <v>1285622.0900000001</v>
      </c>
    </row>
    <row r="40" spans="1:10" ht="15.75" thickTop="1" x14ac:dyDescent="0.2">
      <c r="A40" s="44"/>
      <c r="B40" s="44"/>
      <c r="C40" s="44"/>
      <c r="D40" s="104"/>
      <c r="E40" s="105"/>
      <c r="F40" s="97"/>
      <c r="G40" s="105"/>
    </row>
    <row r="41" spans="1:10" ht="15" x14ac:dyDescent="0.2">
      <c r="A41" s="54" t="s">
        <v>37</v>
      </c>
      <c r="B41" s="106"/>
      <c r="C41" s="44"/>
      <c r="D41" s="44"/>
      <c r="E41" s="104"/>
      <c r="F41" s="104"/>
      <c r="G41" s="104"/>
    </row>
    <row r="42" spans="1:10" ht="15" x14ac:dyDescent="0.2">
      <c r="A42" s="30" t="str">
        <f>'NOTA 1 '!B51</f>
        <v>Firmado a los efectos de su identificacion con mi informe del  26/09/2024</v>
      </c>
      <c r="B42" s="106"/>
      <c r="C42" s="44"/>
      <c r="D42" s="44"/>
      <c r="E42" s="104"/>
      <c r="F42" s="104"/>
      <c r="G42" s="104"/>
    </row>
    <row r="43" spans="1:10" ht="15" x14ac:dyDescent="0.2">
      <c r="B43" s="106"/>
      <c r="C43" s="44"/>
      <c r="D43" s="44"/>
      <c r="E43" s="104"/>
      <c r="F43" s="104"/>
      <c r="G43" s="104"/>
    </row>
    <row r="44" spans="1:10" ht="15" x14ac:dyDescent="0.2">
      <c r="B44" s="106"/>
      <c r="C44" s="44"/>
      <c r="D44" s="44"/>
      <c r="E44" s="104"/>
      <c r="F44" s="104"/>
      <c r="G44" s="104"/>
    </row>
    <row r="45" spans="1:10" ht="15" x14ac:dyDescent="0.2">
      <c r="A45" s="44"/>
      <c r="B45" s="106"/>
      <c r="C45" s="44"/>
      <c r="D45" s="44"/>
      <c r="E45" s="104"/>
      <c r="F45" s="104"/>
      <c r="G45" s="104"/>
    </row>
    <row r="46" spans="1:10" ht="15" x14ac:dyDescent="0.2">
      <c r="A46" s="44"/>
      <c r="B46" s="107"/>
      <c r="C46" s="44"/>
      <c r="D46" s="44"/>
      <c r="E46" s="104"/>
      <c r="F46" s="104"/>
      <c r="G46" s="104"/>
    </row>
    <row r="47" spans="1:10" ht="15" x14ac:dyDescent="0.2">
      <c r="A47" s="44"/>
      <c r="B47" s="107"/>
      <c r="C47" s="44"/>
      <c r="D47" s="44"/>
      <c r="E47" s="104"/>
      <c r="F47" s="104"/>
      <c r="G47" s="104"/>
    </row>
    <row r="48" spans="1:10" ht="15" x14ac:dyDescent="0.2">
      <c r="A48" s="44"/>
      <c r="B48" s="107"/>
      <c r="C48" s="44"/>
      <c r="D48" s="44"/>
      <c r="E48" s="104"/>
      <c r="F48" s="104"/>
      <c r="G48" s="104"/>
    </row>
    <row r="49" spans="1:7" ht="15" x14ac:dyDescent="0.2">
      <c r="A49" s="44"/>
      <c r="B49" s="44"/>
      <c r="C49" s="44"/>
      <c r="D49" s="44"/>
      <c r="E49" s="104"/>
      <c r="F49" s="104"/>
      <c r="G49" s="104"/>
    </row>
  </sheetData>
  <mergeCells count="4">
    <mergeCell ref="A4:G4"/>
    <mergeCell ref="A3:G3"/>
    <mergeCell ref="A2:G2"/>
    <mergeCell ref="A1:G1"/>
  </mergeCell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N70"/>
  <sheetViews>
    <sheetView showGridLines="0" view="pageBreakPreview" topLeftCell="A27" zoomScaleNormal="80" zoomScaleSheetLayoutView="100" workbookViewId="0">
      <selection activeCell="H42" sqref="H42"/>
    </sheetView>
  </sheetViews>
  <sheetFormatPr baseColWidth="10" defaultColWidth="11.42578125" defaultRowHeight="12.75" x14ac:dyDescent="0.2"/>
  <cols>
    <col min="1" max="2" width="3.42578125" style="30" customWidth="1"/>
    <col min="3" max="3" width="51.85546875" style="30" customWidth="1"/>
    <col min="4" max="4" width="17.5703125" style="30" customWidth="1"/>
    <col min="5" max="5" width="17.140625" style="30" customWidth="1"/>
    <col min="6" max="6" width="17.5703125" style="30" customWidth="1"/>
    <col min="7" max="7" width="13.42578125" style="30" customWidth="1"/>
    <col min="8" max="8" width="14.140625" style="30" customWidth="1"/>
    <col min="9" max="9" width="30.85546875" style="30" bestFit="1" customWidth="1"/>
    <col min="10" max="16384" width="11.42578125" style="30"/>
  </cols>
  <sheetData>
    <row r="1" spans="1:7" ht="15" x14ac:dyDescent="0.25">
      <c r="A1" s="386" t="str">
        <f>+CARATULAS!A43</f>
        <v>ASOCIACION CIVIL ATLETICA LA MONA 44</v>
      </c>
      <c r="B1" s="386"/>
      <c r="C1" s="386"/>
      <c r="D1" s="386"/>
      <c r="E1" s="386"/>
      <c r="F1" s="386"/>
    </row>
    <row r="2" spans="1:7" ht="18.75" x14ac:dyDescent="0.2">
      <c r="A2" s="387" t="s">
        <v>249</v>
      </c>
      <c r="B2" s="387"/>
      <c r="C2" s="387"/>
      <c r="D2" s="387"/>
      <c r="E2" s="387"/>
      <c r="F2" s="387"/>
    </row>
    <row r="3" spans="1:7" x14ac:dyDescent="0.2">
      <c r="A3" s="388" t="s">
        <v>300</v>
      </c>
      <c r="B3" s="388"/>
      <c r="C3" s="388"/>
      <c r="D3" s="388"/>
      <c r="E3" s="388"/>
      <c r="F3" s="388"/>
    </row>
    <row r="4" spans="1:7" x14ac:dyDescent="0.2">
      <c r="A4" s="389" t="s">
        <v>16</v>
      </c>
      <c r="B4" s="389"/>
      <c r="C4" s="389"/>
      <c r="D4" s="389"/>
      <c r="E4" s="389"/>
      <c r="F4" s="389"/>
    </row>
    <row r="6" spans="1:7" ht="15.75" x14ac:dyDescent="0.25">
      <c r="A6" s="44"/>
      <c r="B6" s="48" t="s">
        <v>36</v>
      </c>
      <c r="C6" s="44"/>
      <c r="D6" s="48"/>
      <c r="E6" s="48"/>
      <c r="F6" s="48"/>
      <c r="G6" s="44"/>
    </row>
    <row r="7" spans="1:7" ht="15" x14ac:dyDescent="0.2">
      <c r="A7" s="44"/>
      <c r="B7" s="44"/>
      <c r="C7" s="53"/>
      <c r="D7" s="53"/>
      <c r="E7" s="53"/>
      <c r="F7" s="53"/>
      <c r="G7" s="44"/>
    </row>
    <row r="8" spans="1:7" ht="15.75" x14ac:dyDescent="0.25">
      <c r="A8" s="44"/>
      <c r="B8" s="48" t="s">
        <v>35</v>
      </c>
      <c r="C8" s="53"/>
      <c r="D8" s="53"/>
      <c r="E8" s="53"/>
      <c r="F8" s="53"/>
      <c r="G8" s="44"/>
    </row>
    <row r="9" spans="1:7" ht="44.25" customHeight="1" x14ac:dyDescent="0.2">
      <c r="A9" s="44"/>
      <c r="B9" s="44"/>
      <c r="C9" s="412" t="s">
        <v>299</v>
      </c>
      <c r="D9" s="412"/>
      <c r="E9" s="412"/>
      <c r="F9" s="412"/>
      <c r="G9" s="44"/>
    </row>
    <row r="10" spans="1:7" ht="15.75" customHeight="1" x14ac:dyDescent="0.25">
      <c r="A10" s="44"/>
      <c r="B10" s="48" t="s">
        <v>34</v>
      </c>
      <c r="C10" s="53"/>
      <c r="D10" s="53"/>
      <c r="E10" s="53"/>
      <c r="F10" s="53"/>
      <c r="G10" s="44"/>
    </row>
    <row r="11" spans="1:7" ht="15.75" customHeight="1" x14ac:dyDescent="0.2">
      <c r="A11" s="44"/>
      <c r="B11" s="44"/>
      <c r="C11" s="413" t="s">
        <v>33</v>
      </c>
      <c r="D11" s="413"/>
      <c r="E11" s="413"/>
      <c r="F11" s="413"/>
      <c r="G11" s="44"/>
    </row>
    <row r="12" spans="1:7" ht="30" customHeight="1" x14ac:dyDescent="0.2">
      <c r="A12" s="44"/>
      <c r="B12" s="44"/>
      <c r="C12" s="413"/>
      <c r="D12" s="413"/>
      <c r="E12" s="413"/>
      <c r="F12" s="413"/>
      <c r="G12" s="44"/>
    </row>
    <row r="13" spans="1:7" ht="93.75" customHeight="1" x14ac:dyDescent="0.2">
      <c r="A13" s="44"/>
      <c r="B13" s="44"/>
      <c r="C13" s="411" t="s">
        <v>32</v>
      </c>
      <c r="D13" s="411"/>
      <c r="E13" s="411"/>
      <c r="F13" s="411"/>
      <c r="G13" s="44"/>
    </row>
    <row r="14" spans="1:7" ht="17.25" customHeight="1" x14ac:dyDescent="0.2">
      <c r="A14" s="44"/>
      <c r="B14" s="44"/>
      <c r="C14" s="414" t="s">
        <v>31</v>
      </c>
      <c r="D14" s="414"/>
      <c r="E14" s="414"/>
      <c r="F14" s="414"/>
      <c r="G14" s="44"/>
    </row>
    <row r="15" spans="1:7" ht="18" customHeight="1" x14ac:dyDescent="0.2">
      <c r="A15" s="44"/>
      <c r="B15" s="44"/>
      <c r="C15" s="413" t="s">
        <v>30</v>
      </c>
      <c r="D15" s="413"/>
      <c r="E15" s="413"/>
      <c r="F15" s="413"/>
      <c r="G15" s="44"/>
    </row>
    <row r="16" spans="1:7" ht="18" hidden="1" customHeight="1" x14ac:dyDescent="0.2">
      <c r="A16" s="44"/>
      <c r="B16" s="44"/>
      <c r="C16" s="411" t="s">
        <v>29</v>
      </c>
      <c r="D16" s="411"/>
      <c r="E16" s="411"/>
      <c r="F16" s="411"/>
      <c r="G16" s="44"/>
    </row>
    <row r="17" spans="1:7" ht="39" hidden="1" customHeight="1" x14ac:dyDescent="0.2">
      <c r="A17" s="44"/>
      <c r="B17" s="44"/>
      <c r="C17" s="411"/>
      <c r="D17" s="411"/>
      <c r="E17" s="411"/>
      <c r="F17" s="411"/>
      <c r="G17" s="44"/>
    </row>
    <row r="18" spans="1:7" ht="18" customHeight="1" x14ac:dyDescent="0.2">
      <c r="A18" s="44"/>
      <c r="B18" s="44"/>
      <c r="C18" s="415" t="s">
        <v>251</v>
      </c>
      <c r="D18" s="415"/>
      <c r="E18" s="415"/>
      <c r="F18" s="415"/>
      <c r="G18" s="44"/>
    </row>
    <row r="19" spans="1:7" ht="9" hidden="1" customHeight="1" x14ac:dyDescent="0.2">
      <c r="A19" s="44"/>
      <c r="B19" s="44"/>
      <c r="C19" s="415"/>
      <c r="D19" s="415"/>
      <c r="E19" s="415"/>
      <c r="F19" s="415"/>
      <c r="G19" s="44"/>
    </row>
    <row r="20" spans="1:7" ht="18" customHeight="1" x14ac:dyDescent="0.2">
      <c r="A20" s="44"/>
      <c r="B20" s="44"/>
      <c r="C20" s="411" t="s">
        <v>28</v>
      </c>
      <c r="D20" s="411"/>
      <c r="E20" s="411"/>
      <c r="F20" s="411"/>
      <c r="G20" s="44"/>
    </row>
    <row r="21" spans="1:7" ht="18" customHeight="1" x14ac:dyDescent="0.2">
      <c r="A21" s="44"/>
      <c r="B21" s="44"/>
      <c r="C21" s="411"/>
      <c r="D21" s="411"/>
      <c r="E21" s="411"/>
      <c r="F21" s="411"/>
      <c r="G21" s="44"/>
    </row>
    <row r="22" spans="1:7" ht="18" customHeight="1" x14ac:dyDescent="0.25">
      <c r="A22" s="44"/>
      <c r="B22" s="48" t="s">
        <v>27</v>
      </c>
      <c r="C22" s="48"/>
      <c r="D22" s="48"/>
      <c r="E22" s="48"/>
      <c r="F22" s="48"/>
      <c r="G22" s="44"/>
    </row>
    <row r="23" spans="1:7" ht="27.75" customHeight="1" x14ac:dyDescent="0.2">
      <c r="A23" s="44"/>
      <c r="B23" s="44"/>
      <c r="C23" s="413" t="s">
        <v>298</v>
      </c>
      <c r="D23" s="413"/>
      <c r="E23" s="413"/>
      <c r="F23" s="413"/>
      <c r="G23" s="44"/>
    </row>
    <row r="24" spans="1:7" ht="18" customHeight="1" x14ac:dyDescent="0.2">
      <c r="A24" s="44"/>
      <c r="B24" s="44"/>
      <c r="C24" s="413"/>
      <c r="D24" s="413"/>
      <c r="E24" s="413"/>
      <c r="F24" s="413"/>
      <c r="G24" s="44"/>
    </row>
    <row r="25" spans="1:7" ht="15.75" x14ac:dyDescent="0.25">
      <c r="A25" s="44"/>
      <c r="B25" s="48" t="s">
        <v>26</v>
      </c>
      <c r="C25" s="48"/>
      <c r="D25" s="48"/>
      <c r="E25" s="48"/>
      <c r="F25" s="48"/>
      <c r="G25" s="44"/>
    </row>
    <row r="26" spans="1:7" ht="15.75" customHeight="1" x14ac:dyDescent="0.25">
      <c r="A26" s="44"/>
      <c r="B26" s="44"/>
      <c r="C26" s="48"/>
      <c r="D26" s="48"/>
      <c r="E26" s="48"/>
      <c r="F26" s="48"/>
      <c r="G26" s="44"/>
    </row>
    <row r="27" spans="1:7" s="51" customFormat="1" ht="15.75" customHeight="1" x14ac:dyDescent="0.25">
      <c r="A27" s="44"/>
      <c r="B27" s="48" t="s">
        <v>25</v>
      </c>
      <c r="C27" s="48"/>
      <c r="D27" s="48"/>
      <c r="E27" s="48"/>
      <c r="F27" s="48"/>
      <c r="G27" s="52"/>
    </row>
    <row r="28" spans="1:7" s="51" customFormat="1" ht="15" x14ac:dyDescent="0.2">
      <c r="A28" s="44"/>
      <c r="B28" s="44"/>
      <c r="C28" s="413" t="s">
        <v>23</v>
      </c>
      <c r="D28" s="413"/>
      <c r="E28" s="413"/>
      <c r="F28" s="413"/>
      <c r="G28" s="52"/>
    </row>
    <row r="29" spans="1:7" s="51" customFormat="1" ht="18" customHeight="1" x14ac:dyDescent="0.25">
      <c r="A29" s="44"/>
      <c r="B29" s="48" t="s">
        <v>24</v>
      </c>
      <c r="C29" s="48"/>
      <c r="D29" s="48"/>
      <c r="E29" s="48"/>
      <c r="F29" s="48"/>
      <c r="G29" s="52"/>
    </row>
    <row r="30" spans="1:7" s="51" customFormat="1" ht="18" customHeight="1" x14ac:dyDescent="0.2">
      <c r="A30" s="44"/>
      <c r="B30" s="44"/>
      <c r="C30" s="413" t="s">
        <v>23</v>
      </c>
      <c r="D30" s="413"/>
      <c r="E30" s="413"/>
      <c r="F30" s="413"/>
      <c r="G30" s="52"/>
    </row>
    <row r="31" spans="1:7" s="51" customFormat="1" ht="15.75" x14ac:dyDescent="0.25">
      <c r="A31" s="44"/>
      <c r="B31" s="48" t="s">
        <v>22</v>
      </c>
      <c r="C31" s="48"/>
      <c r="D31" s="48"/>
      <c r="E31" s="48"/>
      <c r="F31" s="48"/>
      <c r="G31" s="52"/>
    </row>
    <row r="32" spans="1:7" s="51" customFormat="1" ht="41.25" customHeight="1" x14ac:dyDescent="0.2">
      <c r="A32" s="44"/>
      <c r="B32" s="44"/>
      <c r="C32" s="413" t="s">
        <v>21</v>
      </c>
      <c r="D32" s="413"/>
      <c r="E32" s="413"/>
      <c r="F32" s="413"/>
      <c r="G32" s="52"/>
    </row>
    <row r="33" spans="1:10" s="51" customFormat="1" ht="33.75" customHeight="1" x14ac:dyDescent="0.2">
      <c r="A33" s="44"/>
      <c r="B33" s="44"/>
      <c r="C33" s="413" t="s">
        <v>20</v>
      </c>
      <c r="D33" s="413"/>
      <c r="E33" s="413"/>
      <c r="F33" s="413"/>
      <c r="G33" s="52"/>
    </row>
    <row r="34" spans="1:10" s="51" customFormat="1" ht="15.75" x14ac:dyDescent="0.25">
      <c r="A34" s="44"/>
      <c r="B34" s="48" t="s">
        <v>19</v>
      </c>
      <c r="C34" s="50"/>
      <c r="D34" s="30"/>
      <c r="E34" s="49"/>
      <c r="F34" s="30"/>
    </row>
    <row r="35" spans="1:10" s="51" customFormat="1" ht="15" customHeight="1" x14ac:dyDescent="0.2">
      <c r="A35" s="44"/>
      <c r="B35" s="30"/>
      <c r="C35" s="413" t="s">
        <v>18</v>
      </c>
      <c r="D35" s="413"/>
      <c r="E35" s="413"/>
      <c r="F35" s="413"/>
    </row>
    <row r="36" spans="1:10" ht="18.75" x14ac:dyDescent="0.25">
      <c r="B36" s="44"/>
      <c r="C36" s="43"/>
      <c r="D36" s="43"/>
      <c r="E36" s="43"/>
      <c r="F36" s="43"/>
      <c r="I36" s="273">
        <v>2023</v>
      </c>
      <c r="J36" s="47"/>
    </row>
    <row r="37" spans="1:10" ht="19.5" thickBot="1" x14ac:dyDescent="0.25">
      <c r="B37" s="40" t="s">
        <v>15</v>
      </c>
      <c r="C37" s="33"/>
      <c r="D37" s="33"/>
      <c r="E37" s="33"/>
      <c r="F37" s="33"/>
      <c r="G37" s="33"/>
      <c r="I37" s="46" t="s">
        <v>252</v>
      </c>
      <c r="J37" s="46">
        <f>+'ipc empalme ipim '!E364</f>
        <v>3.114076437471768</v>
      </c>
    </row>
    <row r="38" spans="1:10" ht="19.5" thickBot="1" x14ac:dyDescent="0.3">
      <c r="B38" s="42" t="s">
        <v>13</v>
      </c>
      <c r="C38" s="34"/>
      <c r="D38" s="236"/>
      <c r="E38" s="37">
        <v>45291</v>
      </c>
      <c r="F38" s="37">
        <v>44926</v>
      </c>
      <c r="H38" s="37">
        <f>+F38</f>
        <v>44926</v>
      </c>
      <c r="I38" s="46" t="s">
        <v>253</v>
      </c>
      <c r="J38" s="46">
        <f>+'ipc empalme ipim '!D364</f>
        <v>1.7889518032955753</v>
      </c>
    </row>
    <row r="39" spans="1:10" x14ac:dyDescent="0.2">
      <c r="B39" s="36" t="s">
        <v>14</v>
      </c>
      <c r="C39" s="33"/>
      <c r="D39" s="33"/>
      <c r="E39" s="330">
        <f>'SS Y SS'!F3</f>
        <v>3751310</v>
      </c>
      <c r="F39" s="330">
        <f>+H39*$J$37</f>
        <v>2481015.8384981323</v>
      </c>
      <c r="H39" s="265">
        <f>'[1]NOTA 1 '!E39</f>
        <v>796710</v>
      </c>
    </row>
    <row r="40" spans="1:10" x14ac:dyDescent="0.2">
      <c r="B40" s="36" t="s">
        <v>285</v>
      </c>
      <c r="C40" s="33"/>
      <c r="D40" s="33"/>
      <c r="E40" s="331">
        <f>+'SS Y SS'!F2</f>
        <v>0</v>
      </c>
      <c r="F40" s="331">
        <f>+H40*$J$37</f>
        <v>1522509.6194640766</v>
      </c>
      <c r="H40" s="265">
        <f>'[1]NOTA 1 '!E40</f>
        <v>488912.09</v>
      </c>
    </row>
    <row r="41" spans="1:10" ht="13.5" thickBot="1" x14ac:dyDescent="0.25">
      <c r="B41" s="36"/>
      <c r="C41" s="33"/>
      <c r="D41" s="33"/>
      <c r="E41" s="332"/>
      <c r="F41" s="332"/>
      <c r="H41" s="266"/>
    </row>
    <row r="42" spans="1:10" ht="15.75" thickBot="1" x14ac:dyDescent="0.3">
      <c r="B42" s="35" t="s">
        <v>12</v>
      </c>
      <c r="C42" s="34"/>
      <c r="D42" s="236"/>
      <c r="E42" s="267">
        <f>SUM(E39:E41)</f>
        <v>3751310</v>
      </c>
      <c r="F42" s="267">
        <f>SUM(F39:F41)</f>
        <v>4003525.4579622089</v>
      </c>
      <c r="H42" s="267">
        <f>SUM(H39:H41)</f>
        <v>1285622.0900000001</v>
      </c>
    </row>
    <row r="43" spans="1:10" ht="15.75" thickBot="1" x14ac:dyDescent="0.3">
      <c r="B43" s="40"/>
      <c r="C43" s="33"/>
      <c r="D43" s="33"/>
      <c r="E43" s="334"/>
      <c r="F43" s="329"/>
      <c r="H43" s="335"/>
    </row>
    <row r="44" spans="1:10" ht="15.75" thickBot="1" x14ac:dyDescent="0.3">
      <c r="B44" s="40"/>
      <c r="C44" s="33"/>
      <c r="D44" s="33"/>
      <c r="E44" s="334"/>
      <c r="F44" s="329"/>
      <c r="H44" s="335"/>
    </row>
    <row r="45" spans="1:10" ht="15.75" thickBot="1" x14ac:dyDescent="0.3">
      <c r="B45" s="40" t="s">
        <v>283</v>
      </c>
      <c r="C45" s="33"/>
      <c r="D45" s="33"/>
      <c r="E45" s="33"/>
      <c r="F45" s="329"/>
      <c r="H45" s="335"/>
    </row>
    <row r="46" spans="1:10" ht="15.75" thickBot="1" x14ac:dyDescent="0.3">
      <c r="B46" s="42" t="s">
        <v>13</v>
      </c>
      <c r="C46" s="34"/>
      <c r="D46" s="236"/>
      <c r="E46" s="37">
        <v>44926</v>
      </c>
      <c r="F46" s="37">
        <v>44926</v>
      </c>
      <c r="H46" s="335"/>
    </row>
    <row r="47" spans="1:10" ht="15" x14ac:dyDescent="0.25">
      <c r="B47" s="36" t="s">
        <v>284</v>
      </c>
      <c r="C47" s="33"/>
      <c r="D47" s="33"/>
      <c r="E47" s="330">
        <f>-EERR!C24</f>
        <v>769706.37300000002</v>
      </c>
      <c r="F47" s="330">
        <f>+H47*$J$37</f>
        <v>1107635.3442645094</v>
      </c>
      <c r="H47" s="335">
        <f>+'[1]NOTA 1 '!$E$47</f>
        <v>355686.62699999998</v>
      </c>
    </row>
    <row r="48" spans="1:10" ht="15.75" thickBot="1" x14ac:dyDescent="0.3">
      <c r="B48" s="36"/>
      <c r="C48" s="33"/>
      <c r="D48" s="33"/>
      <c r="E48" s="332"/>
      <c r="F48" s="332"/>
      <c r="H48" s="335"/>
    </row>
    <row r="49" spans="2:14" ht="15.75" thickBot="1" x14ac:dyDescent="0.3">
      <c r="B49" s="35" t="s">
        <v>12</v>
      </c>
      <c r="C49" s="34"/>
      <c r="D49" s="236"/>
      <c r="E49" s="267">
        <f>SUM(E47:E48)</f>
        <v>769706.37300000002</v>
      </c>
      <c r="F49" s="267">
        <f>SUM(F47:F48)</f>
        <v>1107635.3442645094</v>
      </c>
      <c r="H49" s="268"/>
    </row>
    <row r="50" spans="2:14" x14ac:dyDescent="0.2">
      <c r="B50" s="33"/>
      <c r="C50" s="33"/>
    </row>
    <row r="51" spans="2:14" x14ac:dyDescent="0.2">
      <c r="B51" s="33" t="s">
        <v>263</v>
      </c>
    </row>
    <row r="58" spans="2:14" x14ac:dyDescent="0.2">
      <c r="N58" s="32"/>
    </row>
    <row r="70" spans="6:6" x14ac:dyDescent="0.2">
      <c r="F70" s="31"/>
    </row>
  </sheetData>
  <mergeCells count="19">
    <mergeCell ref="C30:F30"/>
    <mergeCell ref="C32:F32"/>
    <mergeCell ref="C33:F33"/>
    <mergeCell ref="C35:F35"/>
    <mergeCell ref="C18:F19"/>
    <mergeCell ref="C20:F21"/>
    <mergeCell ref="C23:F23"/>
    <mergeCell ref="C24:F24"/>
    <mergeCell ref="C28:F28"/>
    <mergeCell ref="A1:F1"/>
    <mergeCell ref="A2:F2"/>
    <mergeCell ref="A3:F3"/>
    <mergeCell ref="A4:F4"/>
    <mergeCell ref="C16:F17"/>
    <mergeCell ref="C9:F9"/>
    <mergeCell ref="C11:F12"/>
    <mergeCell ref="C13:F13"/>
    <mergeCell ref="C14:F14"/>
    <mergeCell ref="C15:F15"/>
  </mergeCells>
  <pageMargins left="0.7" right="0.7" top="0.75" bottom="0.75" header="0.3" footer="0.3"/>
  <pageSetup paperSize="9" scale="72" orientation="portrait" r:id="rId1"/>
  <ignoredErrors>
    <ignoredError sqref="H42"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38"/>
  <sheetViews>
    <sheetView view="pageBreakPreview" zoomScaleNormal="100" zoomScaleSheetLayoutView="100" workbookViewId="0">
      <selection activeCell="I10" sqref="I10:I14"/>
    </sheetView>
  </sheetViews>
  <sheetFormatPr baseColWidth="10" defaultRowHeight="12.75" x14ac:dyDescent="0.2"/>
  <cols>
    <col min="1" max="12" width="11.42578125" style="30"/>
    <col min="13" max="13" width="11.28515625" style="30" bestFit="1" customWidth="1"/>
    <col min="14" max="14" width="11.5703125" style="30" bestFit="1" customWidth="1"/>
    <col min="15" max="15" width="30.85546875" style="30" bestFit="1" customWidth="1"/>
    <col min="16" max="16" width="12" style="30" bestFit="1" customWidth="1"/>
    <col min="17" max="17" width="13.7109375" style="30" customWidth="1"/>
    <col min="18" max="18" width="15.28515625" style="51" customWidth="1"/>
    <col min="19" max="19" width="14.5703125" style="30" customWidth="1"/>
    <col min="20" max="20" width="12.85546875" style="30" bestFit="1" customWidth="1"/>
    <col min="21" max="22" width="11.42578125" style="30"/>
    <col min="23" max="23" width="16.28515625" style="30" customWidth="1"/>
    <col min="24" max="16384" width="11.42578125" style="30"/>
  </cols>
  <sheetData>
    <row r="1" spans="1:23" ht="15" x14ac:dyDescent="0.25">
      <c r="A1" s="386" t="e">
        <f>+'NOTA 1 '!#REF!</f>
        <v>#REF!</v>
      </c>
      <c r="B1" s="386"/>
      <c r="C1" s="386"/>
      <c r="D1" s="386"/>
      <c r="E1" s="386"/>
      <c r="F1" s="386"/>
      <c r="G1" s="386"/>
      <c r="H1" s="386"/>
      <c r="I1" s="386"/>
      <c r="J1" s="386"/>
      <c r="K1" s="386"/>
      <c r="L1" s="386"/>
      <c r="M1" s="386"/>
      <c r="N1" s="231"/>
      <c r="O1" s="47"/>
    </row>
    <row r="2" spans="1:23" ht="18.75" x14ac:dyDescent="0.2">
      <c r="A2" s="387" t="s">
        <v>250</v>
      </c>
      <c r="B2" s="387"/>
      <c r="C2" s="387"/>
      <c r="D2" s="387"/>
      <c r="E2" s="387"/>
      <c r="F2" s="387"/>
      <c r="G2" s="387"/>
      <c r="H2" s="387"/>
      <c r="I2" s="387"/>
      <c r="J2" s="387"/>
      <c r="K2" s="387"/>
      <c r="L2" s="387"/>
      <c r="M2" s="387"/>
      <c r="N2" s="226"/>
      <c r="O2" s="46" t="str">
        <f>'NOTA 1 '!I37</f>
        <v>Coeficiente Punta a Punta</v>
      </c>
      <c r="P2" s="46">
        <f>'NOTA 1 '!J37</f>
        <v>3.114076437471768</v>
      </c>
    </row>
    <row r="3" spans="1:23" ht="18.75" x14ac:dyDescent="0.2">
      <c r="A3" s="392" t="e">
        <f>'NOTA 1 '!#REF!</f>
        <v>#REF!</v>
      </c>
      <c r="B3" s="392"/>
      <c r="C3" s="392"/>
      <c r="D3" s="392"/>
      <c r="E3" s="392"/>
      <c r="F3" s="392"/>
      <c r="G3" s="392"/>
      <c r="H3" s="392"/>
      <c r="I3" s="392"/>
      <c r="J3" s="392"/>
      <c r="K3" s="392"/>
      <c r="L3" s="392"/>
      <c r="M3" s="392"/>
      <c r="N3" s="227"/>
      <c r="O3" s="46" t="str">
        <f>'NOTA 1 '!I38</f>
        <v>Coeficiente Promedio</v>
      </c>
      <c r="P3" s="46">
        <f>'NOTA 1 '!J38</f>
        <v>1.7889518032955753</v>
      </c>
    </row>
    <row r="4" spans="1:23" x14ac:dyDescent="0.2">
      <c r="A4" s="389" t="s">
        <v>16</v>
      </c>
      <c r="B4" s="389"/>
      <c r="C4" s="389"/>
      <c r="D4" s="389"/>
      <c r="E4" s="389"/>
      <c r="F4" s="389"/>
      <c r="G4" s="389"/>
      <c r="H4" s="389"/>
      <c r="I4" s="389"/>
      <c r="J4" s="389"/>
      <c r="K4" s="389"/>
      <c r="L4" s="389"/>
      <c r="M4" s="389"/>
      <c r="N4" s="45"/>
    </row>
    <row r="5" spans="1:23" ht="15" x14ac:dyDescent="0.25">
      <c r="A5" s="33"/>
      <c r="B5" s="120"/>
      <c r="C5" s="120"/>
      <c r="D5" s="120"/>
      <c r="E5" s="84"/>
      <c r="F5" s="84"/>
      <c r="G5" s="84"/>
      <c r="H5" s="84"/>
      <c r="I5" s="84"/>
      <c r="J5" s="84"/>
      <c r="K5" s="428"/>
      <c r="L5" s="428"/>
      <c r="M5" s="428"/>
      <c r="N5" s="232"/>
    </row>
    <row r="6" spans="1:23" ht="15" x14ac:dyDescent="0.25">
      <c r="A6" s="423" t="s">
        <v>122</v>
      </c>
      <c r="B6" s="423"/>
      <c r="C6" s="423"/>
      <c r="D6" s="424" t="s">
        <v>123</v>
      </c>
      <c r="E6" s="424"/>
      <c r="F6" s="424"/>
      <c r="G6" s="424"/>
      <c r="H6" s="424" t="s">
        <v>124</v>
      </c>
      <c r="I6" s="424"/>
      <c r="J6" s="424"/>
      <c r="K6" s="424"/>
      <c r="L6" s="176" t="s">
        <v>125</v>
      </c>
      <c r="M6" s="176" t="s">
        <v>125</v>
      </c>
      <c r="N6"/>
      <c r="O6"/>
      <c r="P6"/>
      <c r="Q6"/>
      <c r="R6"/>
      <c r="S6"/>
      <c r="T6"/>
      <c r="U6"/>
      <c r="V6"/>
    </row>
    <row r="7" spans="1:23" ht="15" x14ac:dyDescent="0.25">
      <c r="A7" s="423"/>
      <c r="B7" s="423"/>
      <c r="C7" s="423"/>
      <c r="D7" s="176" t="s">
        <v>126</v>
      </c>
      <c r="E7" s="176" t="s">
        <v>127</v>
      </c>
      <c r="F7" s="176" t="s">
        <v>128</v>
      </c>
      <c r="G7" s="176" t="s">
        <v>129</v>
      </c>
      <c r="H7" s="176" t="s">
        <v>130</v>
      </c>
      <c r="I7" s="176" t="s">
        <v>131</v>
      </c>
      <c r="J7" s="176" t="s">
        <v>132</v>
      </c>
      <c r="K7" s="176" t="s">
        <v>133</v>
      </c>
      <c r="L7" s="177">
        <f>'NOTA 1 '!E38</f>
        <v>45291</v>
      </c>
      <c r="M7" s="177">
        <f>'NOTA 1 '!F38</f>
        <v>44926</v>
      </c>
      <c r="N7"/>
      <c r="O7"/>
      <c r="P7"/>
      <c r="Q7"/>
      <c r="R7"/>
      <c r="S7"/>
      <c r="T7"/>
      <c r="U7"/>
      <c r="V7"/>
    </row>
    <row r="8" spans="1:23" ht="15" x14ac:dyDescent="0.25">
      <c r="A8" s="425" t="s">
        <v>134</v>
      </c>
      <c r="B8" s="426"/>
      <c r="C8" s="427"/>
      <c r="D8" s="178">
        <f>+G29*$P$2</f>
        <v>0</v>
      </c>
      <c r="E8" s="179">
        <v>0</v>
      </c>
      <c r="F8" s="179">
        <v>0</v>
      </c>
      <c r="G8" s="178">
        <f t="shared" ref="G8:G11" si="0">D8+E8</f>
        <v>0</v>
      </c>
      <c r="H8" s="178">
        <f t="shared" ref="H8" si="1">+K29*$P$2</f>
        <v>0</v>
      </c>
      <c r="I8" s="178">
        <f>G8*N22</f>
        <v>0</v>
      </c>
      <c r="J8" s="178"/>
      <c r="K8" s="178">
        <v>0</v>
      </c>
      <c r="L8" s="178">
        <f>G8</f>
        <v>0</v>
      </c>
      <c r="M8" s="178">
        <f t="shared" ref="M8:M14" si="2">D8-H8</f>
        <v>0</v>
      </c>
      <c r="N8"/>
      <c r="O8"/>
      <c r="P8"/>
      <c r="Q8"/>
      <c r="R8"/>
      <c r="S8"/>
      <c r="T8"/>
      <c r="U8"/>
      <c r="V8"/>
    </row>
    <row r="9" spans="1:23" ht="15" x14ac:dyDescent="0.25">
      <c r="A9" s="417" t="s">
        <v>135</v>
      </c>
      <c r="B9" s="418"/>
      <c r="C9" s="419"/>
      <c r="D9" s="178">
        <f t="shared" ref="D9:D14" si="3">+G30*$P$2</f>
        <v>0</v>
      </c>
      <c r="E9" s="202">
        <v>0</v>
      </c>
      <c r="F9" s="179">
        <v>0</v>
      </c>
      <c r="G9" s="178">
        <f t="shared" si="0"/>
        <v>0</v>
      </c>
      <c r="H9" s="178">
        <f>+K30*$P$2</f>
        <v>0</v>
      </c>
      <c r="I9" s="178">
        <f>+G9*0.02</f>
        <v>0</v>
      </c>
      <c r="J9" s="178">
        <v>0</v>
      </c>
      <c r="K9" s="178">
        <f t="shared" ref="K9:K13" si="4">H9+I9</f>
        <v>0</v>
      </c>
      <c r="L9" s="178">
        <f t="shared" ref="L9:L14" si="5">G9-K9</f>
        <v>0</v>
      </c>
      <c r="M9" s="178">
        <f t="shared" si="2"/>
        <v>0</v>
      </c>
      <c r="N9"/>
      <c r="O9"/>
      <c r="P9"/>
      <c r="Q9"/>
      <c r="R9"/>
      <c r="S9"/>
      <c r="T9"/>
      <c r="U9"/>
      <c r="V9"/>
    </row>
    <row r="10" spans="1:23" ht="15" x14ac:dyDescent="0.25">
      <c r="A10" s="417" t="s">
        <v>136</v>
      </c>
      <c r="B10" s="418"/>
      <c r="C10" s="419"/>
      <c r="D10" s="178">
        <f t="shared" si="3"/>
        <v>0</v>
      </c>
      <c r="E10" s="178"/>
      <c r="F10" s="179">
        <v>0</v>
      </c>
      <c r="G10" s="178">
        <f t="shared" si="0"/>
        <v>0</v>
      </c>
      <c r="H10" s="178">
        <f t="shared" ref="H10:H14" si="6">+K31*$P$2</f>
        <v>0</v>
      </c>
      <c r="I10" s="178">
        <v>0</v>
      </c>
      <c r="J10" s="178"/>
      <c r="K10" s="178">
        <f t="shared" si="4"/>
        <v>0</v>
      </c>
      <c r="L10" s="178">
        <f t="shared" si="5"/>
        <v>0</v>
      </c>
      <c r="M10" s="178">
        <f t="shared" si="2"/>
        <v>0</v>
      </c>
      <c r="N10"/>
      <c r="O10"/>
      <c r="P10"/>
      <c r="Q10"/>
      <c r="R10"/>
      <c r="S10"/>
      <c r="T10"/>
      <c r="U10"/>
      <c r="V10"/>
    </row>
    <row r="11" spans="1:23" ht="15" x14ac:dyDescent="0.25">
      <c r="A11" s="417" t="s">
        <v>137</v>
      </c>
      <c r="B11" s="418"/>
      <c r="C11" s="419"/>
      <c r="D11" s="178">
        <f t="shared" si="3"/>
        <v>0</v>
      </c>
      <c r="E11" s="178">
        <v>0</v>
      </c>
      <c r="F11" s="179">
        <v>0</v>
      </c>
      <c r="G11" s="178">
        <f t="shared" si="0"/>
        <v>0</v>
      </c>
      <c r="H11" s="178">
        <f t="shared" si="6"/>
        <v>0</v>
      </c>
      <c r="I11" s="178">
        <v>0</v>
      </c>
      <c r="J11" s="178">
        <v>0</v>
      </c>
      <c r="K11" s="178">
        <f t="shared" si="4"/>
        <v>0</v>
      </c>
      <c r="L11" s="202">
        <f t="shared" si="5"/>
        <v>0</v>
      </c>
      <c r="M11" s="178">
        <f t="shared" si="2"/>
        <v>0</v>
      </c>
      <c r="N11"/>
      <c r="O11"/>
      <c r="P11"/>
      <c r="Q11"/>
      <c r="R11"/>
      <c r="S11"/>
      <c r="T11"/>
      <c r="U11"/>
      <c r="V11"/>
    </row>
    <row r="12" spans="1:23" ht="15" x14ac:dyDescent="0.25">
      <c r="A12" s="417" t="s">
        <v>138</v>
      </c>
      <c r="B12" s="418"/>
      <c r="C12" s="419"/>
      <c r="D12" s="178">
        <f t="shared" si="3"/>
        <v>0</v>
      </c>
      <c r="E12" s="178"/>
      <c r="F12" s="179">
        <v>0</v>
      </c>
      <c r="G12" s="178">
        <f>D12+E12</f>
        <v>0</v>
      </c>
      <c r="H12" s="178">
        <f t="shared" si="6"/>
        <v>0</v>
      </c>
      <c r="I12" s="178">
        <v>0</v>
      </c>
      <c r="J12" s="178"/>
      <c r="K12" s="178">
        <f t="shared" si="4"/>
        <v>0</v>
      </c>
      <c r="L12" s="178">
        <f t="shared" si="5"/>
        <v>0</v>
      </c>
      <c r="M12" s="178">
        <f t="shared" si="2"/>
        <v>0</v>
      </c>
      <c r="N12"/>
      <c r="O12"/>
      <c r="P12"/>
      <c r="Q12"/>
      <c r="R12"/>
      <c r="S12"/>
      <c r="T12"/>
      <c r="U12"/>
      <c r="V12"/>
    </row>
    <row r="13" spans="1:23" ht="15" x14ac:dyDescent="0.25">
      <c r="A13" s="417" t="s">
        <v>139</v>
      </c>
      <c r="B13" s="418"/>
      <c r="C13" s="419"/>
      <c r="D13" s="178">
        <f t="shared" si="3"/>
        <v>0</v>
      </c>
      <c r="E13" s="178">
        <v>0</v>
      </c>
      <c r="F13" s="179">
        <v>0</v>
      </c>
      <c r="G13" s="178">
        <f t="shared" ref="G13:G14" si="7">D13+E13</f>
        <v>0</v>
      </c>
      <c r="H13" s="178">
        <f t="shared" si="6"/>
        <v>0</v>
      </c>
      <c r="I13" s="178">
        <v>0</v>
      </c>
      <c r="J13" s="233"/>
      <c r="K13" s="178">
        <f t="shared" si="4"/>
        <v>0</v>
      </c>
      <c r="L13" s="202">
        <f t="shared" si="5"/>
        <v>0</v>
      </c>
      <c r="M13" s="178">
        <f t="shared" si="2"/>
        <v>0</v>
      </c>
      <c r="N13"/>
      <c r="O13"/>
      <c r="P13"/>
      <c r="Q13"/>
      <c r="R13"/>
      <c r="S13"/>
      <c r="T13"/>
      <c r="U13"/>
      <c r="V13"/>
    </row>
    <row r="14" spans="1:23" ht="15" x14ac:dyDescent="0.25">
      <c r="A14" s="420" t="s">
        <v>140</v>
      </c>
      <c r="B14" s="421"/>
      <c r="C14" s="422"/>
      <c r="D14" s="178">
        <f t="shared" si="3"/>
        <v>0</v>
      </c>
      <c r="E14" s="178">
        <v>0</v>
      </c>
      <c r="F14" s="179">
        <v>0</v>
      </c>
      <c r="G14" s="178">
        <f t="shared" si="7"/>
        <v>0</v>
      </c>
      <c r="H14" s="178">
        <f t="shared" si="6"/>
        <v>0</v>
      </c>
      <c r="I14" s="178">
        <v>0</v>
      </c>
      <c r="J14" s="233"/>
      <c r="K14" s="178">
        <f>H14+I14</f>
        <v>0</v>
      </c>
      <c r="L14" s="178">
        <f t="shared" si="5"/>
        <v>0</v>
      </c>
      <c r="M14" s="178">
        <f t="shared" si="2"/>
        <v>0</v>
      </c>
      <c r="N14"/>
      <c r="O14"/>
      <c r="P14"/>
      <c r="Q14"/>
      <c r="R14"/>
      <c r="S14"/>
      <c r="T14"/>
      <c r="U14"/>
      <c r="V14"/>
    </row>
    <row r="15" spans="1:23" ht="15" x14ac:dyDescent="0.25">
      <c r="A15" s="416" t="s">
        <v>141</v>
      </c>
      <c r="B15" s="416"/>
      <c r="C15" s="416"/>
      <c r="D15" s="180">
        <f>SUM(D8:D14)</f>
        <v>0</v>
      </c>
      <c r="E15" s="180">
        <f>SUM(E8:E14)</f>
        <v>0</v>
      </c>
      <c r="F15" s="180"/>
      <c r="G15" s="180">
        <f>SUM(G8:G14)</f>
        <v>0</v>
      </c>
      <c r="H15" s="180">
        <f>SUM(H8:H14)</f>
        <v>0</v>
      </c>
      <c r="I15" s="180">
        <f>SUM(I9:I14)</f>
        <v>0</v>
      </c>
      <c r="J15" s="180"/>
      <c r="K15" s="180">
        <f>SUM(K8:K14)</f>
        <v>0</v>
      </c>
      <c r="L15" s="180">
        <f>SUM(L8:L14)</f>
        <v>0</v>
      </c>
      <c r="M15" s="180">
        <f>SUM(M8:M14)</f>
        <v>0</v>
      </c>
      <c r="N15" s="279">
        <f>+D15-H15</f>
        <v>0</v>
      </c>
      <c r="O15"/>
      <c r="P15"/>
      <c r="Q15"/>
      <c r="R15"/>
      <c r="S15"/>
      <c r="T15"/>
      <c r="U15"/>
      <c r="V15"/>
      <c r="W15" s="181">
        <f>SUM(R9:R14)</f>
        <v>0</v>
      </c>
    </row>
    <row r="16" spans="1:23" ht="15" x14ac:dyDescent="0.25">
      <c r="A16" s="54" t="str">
        <f>'NOTA 1 '!B51</f>
        <v>Firmado a los efectos de su identificacion con mi informe del  26/09/2024</v>
      </c>
      <c r="B16" s="173"/>
      <c r="C16" s="173"/>
      <c r="D16" s="173"/>
      <c r="E16" s="173"/>
      <c r="F16" s="173"/>
      <c r="G16" s="173"/>
      <c r="H16" s="173"/>
      <c r="I16" s="173"/>
      <c r="J16" s="173"/>
      <c r="K16" s="173"/>
      <c r="L16" s="173"/>
      <c r="M16" s="173"/>
      <c r="N16" s="279">
        <f>+M15-N15</f>
        <v>0</v>
      </c>
      <c r="O16"/>
      <c r="P16"/>
      <c r="Q16"/>
      <c r="R16"/>
      <c r="S16"/>
      <c r="T16"/>
      <c r="U16"/>
      <c r="V16"/>
    </row>
    <row r="17" spans="1:23" ht="15" x14ac:dyDescent="0.25">
      <c r="A17" s="54" t="s">
        <v>37</v>
      </c>
      <c r="I17" s="181"/>
      <c r="J17" s="181"/>
      <c r="K17" s="32"/>
      <c r="L17" s="184"/>
      <c r="N17"/>
      <c r="O17"/>
      <c r="P17"/>
      <c r="Q17"/>
      <c r="R17"/>
      <c r="S17"/>
      <c r="T17"/>
      <c r="U17"/>
      <c r="V17"/>
      <c r="W17" s="181">
        <f>SUM(R15:R20)</f>
        <v>0</v>
      </c>
    </row>
    <row r="18" spans="1:23" ht="15" x14ac:dyDescent="0.25">
      <c r="A18" s="33"/>
      <c r="N18"/>
      <c r="O18"/>
      <c r="P18"/>
      <c r="Q18"/>
      <c r="R18"/>
      <c r="S18"/>
      <c r="T18"/>
      <c r="U18"/>
      <c r="V18"/>
      <c r="W18" s="181">
        <f>W15-W17</f>
        <v>0</v>
      </c>
    </row>
    <row r="19" spans="1:23" ht="15" x14ac:dyDescent="0.25">
      <c r="A19" s="33"/>
      <c r="N19"/>
      <c r="O19"/>
      <c r="P19"/>
      <c r="Q19"/>
      <c r="R19"/>
      <c r="S19"/>
      <c r="T19"/>
      <c r="U19"/>
      <c r="V19"/>
    </row>
    <row r="20" spans="1:23" ht="15" x14ac:dyDescent="0.25">
      <c r="N20"/>
      <c r="O20"/>
      <c r="P20"/>
      <c r="Q20"/>
      <c r="R20"/>
      <c r="S20"/>
      <c r="T20"/>
      <c r="U20"/>
      <c r="V20"/>
    </row>
    <row r="21" spans="1:23" ht="15" x14ac:dyDescent="0.25">
      <c r="N21"/>
      <c r="O21"/>
      <c r="P21"/>
      <c r="Q21"/>
      <c r="R21"/>
      <c r="S21"/>
      <c r="T21"/>
      <c r="U21"/>
      <c r="V21"/>
    </row>
    <row r="22" spans="1:23" ht="15" x14ac:dyDescent="0.25">
      <c r="N22"/>
      <c r="O22"/>
      <c r="P22"/>
      <c r="Q22"/>
      <c r="R22"/>
      <c r="S22"/>
      <c r="T22"/>
      <c r="U22"/>
      <c r="V22"/>
    </row>
    <row r="23" spans="1:23" ht="15" x14ac:dyDescent="0.25">
      <c r="L23" s="32"/>
      <c r="N23"/>
      <c r="O23"/>
      <c r="P23"/>
      <c r="Q23"/>
      <c r="R23"/>
      <c r="S23"/>
      <c r="T23"/>
      <c r="U23"/>
      <c r="V23"/>
    </row>
    <row r="24" spans="1:23" ht="15" x14ac:dyDescent="0.25">
      <c r="N24"/>
      <c r="O24"/>
      <c r="P24"/>
      <c r="Q24"/>
      <c r="R24"/>
      <c r="S24"/>
      <c r="T24"/>
      <c r="U24"/>
      <c r="V24"/>
    </row>
    <row r="25" spans="1:23" ht="15" x14ac:dyDescent="0.25">
      <c r="N25"/>
      <c r="O25"/>
      <c r="P25"/>
      <c r="Q25"/>
      <c r="R25"/>
      <c r="S25"/>
      <c r="T25"/>
      <c r="U25"/>
      <c r="V25"/>
    </row>
    <row r="26" spans="1:23" ht="15" x14ac:dyDescent="0.25">
      <c r="A26" s="94">
        <v>2022</v>
      </c>
      <c r="N26"/>
      <c r="O26"/>
      <c r="P26"/>
      <c r="Q26"/>
      <c r="R26"/>
      <c r="S26"/>
      <c r="T26"/>
      <c r="U26"/>
      <c r="V26"/>
    </row>
    <row r="27" spans="1:23" ht="15" x14ac:dyDescent="0.25">
      <c r="A27" s="423" t="s">
        <v>122</v>
      </c>
      <c r="B27" s="423"/>
      <c r="C27" s="423"/>
      <c r="D27" s="424" t="s">
        <v>123</v>
      </c>
      <c r="E27" s="424"/>
      <c r="F27" s="424"/>
      <c r="G27" s="424"/>
      <c r="H27" s="424" t="s">
        <v>124</v>
      </c>
      <c r="I27" s="424"/>
      <c r="J27" s="424"/>
      <c r="K27" s="424"/>
      <c r="L27" s="176" t="s">
        <v>125</v>
      </c>
      <c r="M27" s="176" t="s">
        <v>125</v>
      </c>
      <c r="N27"/>
      <c r="O27"/>
      <c r="P27"/>
      <c r="Q27"/>
      <c r="R27"/>
      <c r="S27"/>
      <c r="T27"/>
      <c r="U27"/>
      <c r="V27"/>
    </row>
    <row r="28" spans="1:23" ht="15" x14ac:dyDescent="0.25">
      <c r="A28" s="423"/>
      <c r="B28" s="423"/>
      <c r="C28" s="423"/>
      <c r="D28" s="176" t="s">
        <v>126</v>
      </c>
      <c r="E28" s="176" t="s">
        <v>127</v>
      </c>
      <c r="F28" s="176" t="s">
        <v>128</v>
      </c>
      <c r="G28" s="176" t="s">
        <v>129</v>
      </c>
      <c r="H28" s="176" t="s">
        <v>130</v>
      </c>
      <c r="I28" s="176" t="s">
        <v>131</v>
      </c>
      <c r="J28" s="176" t="s">
        <v>132</v>
      </c>
      <c r="K28" s="176" t="s">
        <v>133</v>
      </c>
      <c r="L28" s="177">
        <f>+M7</f>
        <v>44926</v>
      </c>
      <c r="M28" s="177">
        <f>+L28-365</f>
        <v>44561</v>
      </c>
      <c r="N28"/>
      <c r="O28"/>
      <c r="P28"/>
      <c r="Q28"/>
      <c r="R28"/>
      <c r="S28"/>
      <c r="T28"/>
      <c r="U28"/>
      <c r="V28"/>
    </row>
    <row r="29" spans="1:23" ht="15" x14ac:dyDescent="0.25">
      <c r="A29" s="425" t="s">
        <v>134</v>
      </c>
      <c r="B29" s="426"/>
      <c r="C29" s="427"/>
      <c r="D29" s="178"/>
      <c r="E29" s="179"/>
      <c r="F29" s="179"/>
      <c r="G29" s="178"/>
      <c r="H29" s="178"/>
      <c r="I29" s="178"/>
      <c r="J29" s="178"/>
      <c r="K29" s="178"/>
      <c r="L29" s="178"/>
      <c r="M29" s="178"/>
      <c r="N29"/>
      <c r="O29"/>
      <c r="P29"/>
      <c r="Q29"/>
      <c r="R29"/>
      <c r="S29"/>
      <c r="T29"/>
      <c r="U29"/>
      <c r="V29"/>
    </row>
    <row r="30" spans="1:23" ht="15" x14ac:dyDescent="0.25">
      <c r="A30" s="417" t="s">
        <v>135</v>
      </c>
      <c r="B30" s="418"/>
      <c r="C30" s="419"/>
      <c r="D30" s="178"/>
      <c r="E30" s="202"/>
      <c r="F30" s="179"/>
      <c r="G30" s="178"/>
      <c r="H30" s="178"/>
      <c r="I30" s="178"/>
      <c r="J30" s="178"/>
      <c r="K30" s="178"/>
      <c r="L30" s="178"/>
      <c r="M30" s="178"/>
      <c r="N30" s="280" t="e">
        <f>+I30/G30</f>
        <v>#DIV/0!</v>
      </c>
      <c r="O30"/>
      <c r="P30"/>
      <c r="Q30"/>
      <c r="R30"/>
      <c r="S30"/>
      <c r="T30"/>
      <c r="U30"/>
      <c r="V30"/>
    </row>
    <row r="31" spans="1:23" ht="15" x14ac:dyDescent="0.25">
      <c r="A31" s="417" t="s">
        <v>136</v>
      </c>
      <c r="B31" s="418"/>
      <c r="C31" s="419"/>
      <c r="D31" s="178"/>
      <c r="E31" s="178"/>
      <c r="F31" s="179"/>
      <c r="G31" s="178"/>
      <c r="H31" s="178"/>
      <c r="I31" s="178"/>
      <c r="J31" s="178"/>
      <c r="K31" s="178"/>
      <c r="L31" s="178"/>
      <c r="M31" s="178"/>
      <c r="N31" s="280" t="e">
        <f>+I31/G31</f>
        <v>#DIV/0!</v>
      </c>
      <c r="O31"/>
      <c r="P31"/>
      <c r="Q31"/>
      <c r="R31"/>
      <c r="S31"/>
      <c r="T31"/>
      <c r="U31"/>
      <c r="V31"/>
    </row>
    <row r="32" spans="1:23" ht="15" x14ac:dyDescent="0.25">
      <c r="A32" s="417" t="s">
        <v>137</v>
      </c>
      <c r="B32" s="418"/>
      <c r="C32" s="419"/>
      <c r="D32" s="178"/>
      <c r="E32" s="178"/>
      <c r="F32" s="179"/>
      <c r="G32" s="178"/>
      <c r="H32" s="178"/>
      <c r="I32" s="178"/>
      <c r="J32" s="178"/>
      <c r="K32" s="178"/>
      <c r="L32" s="202"/>
      <c r="M32" s="178"/>
      <c r="N32"/>
      <c r="O32"/>
      <c r="P32"/>
      <c r="Q32"/>
      <c r="R32"/>
      <c r="S32"/>
      <c r="T32"/>
      <c r="U32"/>
      <c r="V32"/>
    </row>
    <row r="33" spans="1:14" ht="15" x14ac:dyDescent="0.25">
      <c r="A33" s="417" t="s">
        <v>138</v>
      </c>
      <c r="B33" s="418"/>
      <c r="C33" s="419"/>
      <c r="D33" s="178"/>
      <c r="E33" s="178"/>
      <c r="F33" s="179"/>
      <c r="G33" s="178"/>
      <c r="H33" s="178"/>
      <c r="I33" s="178"/>
      <c r="J33" s="178"/>
      <c r="K33" s="178"/>
      <c r="L33" s="178"/>
      <c r="M33" s="178"/>
      <c r="N33" s="280" t="e">
        <f>+I33/G33</f>
        <v>#DIV/0!</v>
      </c>
    </row>
    <row r="34" spans="1:14" x14ac:dyDescent="0.2">
      <c r="A34" s="417" t="s">
        <v>139</v>
      </c>
      <c r="B34" s="418"/>
      <c r="C34" s="419"/>
      <c r="D34" s="178"/>
      <c r="E34" s="178"/>
      <c r="F34" s="179"/>
      <c r="G34" s="178"/>
      <c r="H34" s="178"/>
      <c r="I34" s="178"/>
      <c r="J34" s="233"/>
      <c r="K34" s="178"/>
      <c r="L34" s="202"/>
      <c r="M34" s="178"/>
    </row>
    <row r="35" spans="1:14" x14ac:dyDescent="0.2">
      <c r="A35" s="420" t="s">
        <v>140</v>
      </c>
      <c r="B35" s="421"/>
      <c r="C35" s="422"/>
      <c r="D35" s="178"/>
      <c r="E35" s="178"/>
      <c r="F35" s="179"/>
      <c r="G35" s="178"/>
      <c r="H35" s="178"/>
      <c r="I35" s="178"/>
      <c r="J35" s="233"/>
      <c r="K35" s="178"/>
      <c r="L35" s="178"/>
      <c r="M35" s="178"/>
    </row>
    <row r="36" spans="1:14" x14ac:dyDescent="0.2">
      <c r="A36" s="416" t="s">
        <v>141</v>
      </c>
      <c r="B36" s="416"/>
      <c r="C36" s="416"/>
      <c r="D36" s="180">
        <f>SUM(D29:D35)</f>
        <v>0</v>
      </c>
      <c r="E36" s="180">
        <f>SUM(E29:E35)</f>
        <v>0</v>
      </c>
      <c r="F36" s="180"/>
      <c r="G36" s="180">
        <f>SUM(G29:G35)</f>
        <v>0</v>
      </c>
      <c r="H36" s="180">
        <f>SUM(H29:H35)</f>
        <v>0</v>
      </c>
      <c r="I36" s="180">
        <f>SUM(I30:I35)</f>
        <v>0</v>
      </c>
      <c r="J36" s="180"/>
      <c r="K36" s="180">
        <f>SUM(K29:K35)</f>
        <v>0</v>
      </c>
      <c r="L36" s="180">
        <f>SUM(L29:L35)</f>
        <v>0</v>
      </c>
      <c r="M36" s="180">
        <f>SUM(M29:M35)</f>
        <v>0</v>
      </c>
    </row>
    <row r="37" spans="1:14" x14ac:dyDescent="0.2">
      <c r="M37" s="184">
        <f>+D36-H36</f>
        <v>0</v>
      </c>
    </row>
    <row r="38" spans="1:14" x14ac:dyDescent="0.2">
      <c r="M38" s="184">
        <f>+M37-M36</f>
        <v>0</v>
      </c>
    </row>
  </sheetData>
  <mergeCells count="27">
    <mergeCell ref="A14:C14"/>
    <mergeCell ref="A15:C15"/>
    <mergeCell ref="A8:C8"/>
    <mergeCell ref="A9:C9"/>
    <mergeCell ref="A10:C10"/>
    <mergeCell ref="A11:C11"/>
    <mergeCell ref="A12:C12"/>
    <mergeCell ref="A13:C13"/>
    <mergeCell ref="A6:C7"/>
    <mergeCell ref="D6:G6"/>
    <mergeCell ref="H6:K6"/>
    <mergeCell ref="A1:M1"/>
    <mergeCell ref="A2:M2"/>
    <mergeCell ref="A3:M3"/>
    <mergeCell ref="A4:M4"/>
    <mergeCell ref="K5:M5"/>
    <mergeCell ref="A27:C28"/>
    <mergeCell ref="D27:G27"/>
    <mergeCell ref="H27:K27"/>
    <mergeCell ref="A29:C29"/>
    <mergeCell ref="A30:C30"/>
    <mergeCell ref="A36:C36"/>
    <mergeCell ref="A31:C31"/>
    <mergeCell ref="A32:C32"/>
    <mergeCell ref="A33:C33"/>
    <mergeCell ref="A34:C34"/>
    <mergeCell ref="A35:C35"/>
  </mergeCells>
  <pageMargins left="0.7" right="0.7" top="0.75" bottom="0.75" header="0.3" footer="0.3"/>
  <pageSetup paperSize="9" scale="8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M21"/>
  <sheetViews>
    <sheetView showGridLines="0" view="pageBreakPreview" zoomScale="118" zoomScaleNormal="100" zoomScaleSheetLayoutView="118" workbookViewId="0">
      <selection activeCell="E10" sqref="E10"/>
    </sheetView>
  </sheetViews>
  <sheetFormatPr baseColWidth="10" defaultRowHeight="12.75" x14ac:dyDescent="0.2"/>
  <cols>
    <col min="1" max="7" width="11.42578125" style="30"/>
    <col min="8" max="9" width="10.7109375" style="30" bestFit="1" customWidth="1"/>
    <col min="10" max="10" width="11.42578125" style="30"/>
    <col min="11" max="11" width="17" style="30" customWidth="1"/>
    <col min="12" max="12" width="23.28515625" style="30" bestFit="1" customWidth="1"/>
    <col min="13" max="13" width="13.140625" style="30" bestFit="1" customWidth="1"/>
    <col min="14" max="16384" width="11.42578125" style="30"/>
  </cols>
  <sheetData>
    <row r="1" spans="1:13" ht="15" x14ac:dyDescent="0.25">
      <c r="A1" s="386" t="str">
        <f>+'NOTA 1 '!A1:F1</f>
        <v>ASOCIACION CIVIL ATLETICA LA MONA 44</v>
      </c>
      <c r="B1" s="386"/>
      <c r="C1" s="386"/>
      <c r="D1" s="386"/>
      <c r="E1" s="386"/>
      <c r="F1" s="386"/>
      <c r="G1" s="386"/>
      <c r="H1" s="386"/>
      <c r="I1" s="386"/>
    </row>
    <row r="2" spans="1:13" ht="18.75" x14ac:dyDescent="0.2">
      <c r="A2" s="387" t="s">
        <v>121</v>
      </c>
      <c r="B2" s="387"/>
      <c r="C2" s="387"/>
      <c r="D2" s="387"/>
      <c r="E2" s="387"/>
      <c r="F2" s="387"/>
      <c r="G2" s="387"/>
      <c r="H2" s="387"/>
      <c r="I2" s="387"/>
      <c r="L2" s="30" t="str">
        <f>'NOTA 1 '!I37</f>
        <v>Coeficiente Punta a Punta</v>
      </c>
      <c r="M2" s="30">
        <f>'NOTA 1 '!J37</f>
        <v>3.114076437471768</v>
      </c>
    </row>
    <row r="3" spans="1:13" x14ac:dyDescent="0.2">
      <c r="A3" s="392" t="str">
        <f>+'NOTA 1 '!A3:F3</f>
        <v>Por el ejercicio anual finalizado el 31 de diciembre de 2023, comparativo con el ejercicio anterior.</v>
      </c>
      <c r="B3" s="392"/>
      <c r="C3" s="392"/>
      <c r="D3" s="392"/>
      <c r="E3" s="392"/>
      <c r="F3" s="392"/>
      <c r="G3" s="392"/>
      <c r="H3" s="392"/>
      <c r="I3" s="392"/>
      <c r="L3" s="30" t="str">
        <f>'NOTA 1 '!I38</f>
        <v>Coeficiente Promedio</v>
      </c>
      <c r="M3" s="30">
        <f>'NOTA 1 '!J38</f>
        <v>1.7889518032955753</v>
      </c>
    </row>
    <row r="4" spans="1:13" ht="12.75" customHeight="1" x14ac:dyDescent="0.2">
      <c r="A4" s="408" t="str">
        <f>ESP!A4</f>
        <v>En moneda homogénea</v>
      </c>
      <c r="B4" s="408"/>
      <c r="C4" s="408"/>
      <c r="D4" s="408"/>
      <c r="E4" s="408"/>
      <c r="F4" s="408"/>
      <c r="G4" s="408"/>
      <c r="H4" s="408"/>
      <c r="I4" s="408"/>
    </row>
    <row r="5" spans="1:13" x14ac:dyDescent="0.2">
      <c r="I5" s="33"/>
    </row>
    <row r="6" spans="1:13" x14ac:dyDescent="0.2">
      <c r="A6" s="431" t="s">
        <v>142</v>
      </c>
      <c r="B6" s="434"/>
      <c r="C6" s="434"/>
      <c r="D6" s="435"/>
      <c r="E6" s="440" t="s">
        <v>143</v>
      </c>
      <c r="F6" s="441"/>
      <c r="G6" s="433" t="s">
        <v>144</v>
      </c>
      <c r="H6" s="429" t="s">
        <v>12</v>
      </c>
      <c r="I6" s="429" t="s">
        <v>12</v>
      </c>
      <c r="K6" s="429" t="s">
        <v>12</v>
      </c>
    </row>
    <row r="7" spans="1:13" x14ac:dyDescent="0.2">
      <c r="A7" s="432"/>
      <c r="B7" s="389"/>
      <c r="C7" s="389"/>
      <c r="D7" s="436"/>
      <c r="E7" s="431" t="s">
        <v>145</v>
      </c>
      <c r="F7" s="433" t="s">
        <v>146</v>
      </c>
      <c r="G7" s="433"/>
      <c r="H7" s="430"/>
      <c r="I7" s="430"/>
      <c r="K7" s="430"/>
    </row>
    <row r="8" spans="1:13" x14ac:dyDescent="0.2">
      <c r="A8" s="437"/>
      <c r="B8" s="438"/>
      <c r="C8" s="438"/>
      <c r="D8" s="439"/>
      <c r="E8" s="432"/>
      <c r="F8" s="433"/>
      <c r="G8" s="433"/>
      <c r="H8" s="333">
        <f>'NOTA 1 '!E38</f>
        <v>45291</v>
      </c>
      <c r="I8" s="182">
        <f>'NOTA 1 '!F38</f>
        <v>44926</v>
      </c>
      <c r="J8" s="270"/>
      <c r="K8" s="182">
        <f>'NOTA 1 '!H38</f>
        <v>44926</v>
      </c>
      <c r="L8" s="184"/>
    </row>
    <row r="9" spans="1:13" x14ac:dyDescent="0.2">
      <c r="A9" s="185" t="str">
        <f>+PROPER('SS Y SS'!B9)</f>
        <v>Premiacion Torneo Fenemino</v>
      </c>
      <c r="B9" s="158"/>
      <c r="C9" s="158"/>
      <c r="D9" s="158"/>
      <c r="E9" s="186">
        <f>+'SS Y SS'!E9*'ANEXO II - ING'!$M$3</f>
        <v>0</v>
      </c>
      <c r="F9" s="187">
        <v>0</v>
      </c>
      <c r="G9" s="187">
        <v>0</v>
      </c>
      <c r="H9" s="183">
        <f>SUM(E9:G9)</f>
        <v>0</v>
      </c>
      <c r="I9" s="183">
        <f>+K9*$M$2</f>
        <v>1253101.3571422908</v>
      </c>
      <c r="J9" s="188"/>
      <c r="K9" s="183">
        <f>+'[1]ANEXO II - ING'!H9</f>
        <v>402399.03621622367</v>
      </c>
      <c r="L9" s="184"/>
    </row>
    <row r="10" spans="1:13" x14ac:dyDescent="0.2">
      <c r="A10" s="190" t="str">
        <f>+PROPER('SS Y SS'!B10)</f>
        <v>Otros Premios</v>
      </c>
      <c r="B10" s="33"/>
      <c r="C10" s="33"/>
      <c r="D10" s="33"/>
      <c r="E10" s="187">
        <f>-'SS Y SS'!E10*'ANEXO II - ING'!$M$3</f>
        <v>6082436.1312049562</v>
      </c>
      <c r="F10" s="187">
        <v>0</v>
      </c>
      <c r="G10" s="187">
        <v>0</v>
      </c>
      <c r="H10" s="189">
        <f>SUM(E10:G10)</f>
        <v>6082436.1312049562</v>
      </c>
      <c r="I10" s="189">
        <f>+K10*$M$2</f>
        <v>3759304.0714268726</v>
      </c>
      <c r="J10" s="188"/>
      <c r="K10" s="271">
        <f>+'[1]ANEXO II - ING'!H10</f>
        <v>1207197.1086486711</v>
      </c>
      <c r="L10" s="184"/>
    </row>
    <row r="11" spans="1:13" x14ac:dyDescent="0.2">
      <c r="A11" s="190" t="str">
        <f>+PROPER('SS Y SS'!B11)</f>
        <v>Subsidio De Gobierno</v>
      </c>
      <c r="B11" s="33"/>
      <c r="C11" s="33"/>
      <c r="D11" s="33"/>
      <c r="E11" s="187">
        <f>+'SS Y SS'!E11*'ANEXO II - ING'!$M$3</f>
        <v>0</v>
      </c>
      <c r="F11" s="187">
        <v>0</v>
      </c>
      <c r="G11" s="187">
        <v>0</v>
      </c>
      <c r="H11" s="189">
        <f>SUM(E11:G11)</f>
        <v>0</v>
      </c>
      <c r="I11" s="189">
        <f>+K11*$M$2</f>
        <v>417700.45238076354</v>
      </c>
      <c r="J11" s="188"/>
      <c r="K11" s="271">
        <f>+'[1]ANEXO II - ING'!H11</f>
        <v>134133.01207207455</v>
      </c>
      <c r="L11" s="184"/>
    </row>
    <row r="12" spans="1:13" x14ac:dyDescent="0.2">
      <c r="A12" s="190" t="str">
        <f>+PROPER('SS Y SS'!B23)</f>
        <v>Interes Ganado Plazo Fijo</v>
      </c>
      <c r="B12" s="33"/>
      <c r="C12" s="33"/>
      <c r="D12" s="33"/>
      <c r="E12" s="187">
        <f>-'SS Y SS'!E23*'ANEXO II - ING'!$M$3</f>
        <v>643434.51339155564</v>
      </c>
      <c r="F12" s="187">
        <v>0</v>
      </c>
      <c r="G12" s="187">
        <v>0</v>
      </c>
      <c r="H12" s="189">
        <f>SUM(E12:G12)</f>
        <v>643434.51339155564</v>
      </c>
      <c r="I12" s="189">
        <f t="shared" ref="I12" si="0">+K12*$M$2</f>
        <v>0</v>
      </c>
      <c r="K12" s="272">
        <v>0</v>
      </c>
      <c r="L12" s="193"/>
    </row>
    <row r="13" spans="1:13" x14ac:dyDescent="0.2">
      <c r="A13" s="190"/>
      <c r="B13" s="33"/>
      <c r="C13" s="33"/>
      <c r="D13" s="33"/>
      <c r="E13" s="191"/>
      <c r="F13" s="187"/>
      <c r="G13" s="187"/>
      <c r="H13" s="192"/>
      <c r="I13" s="192"/>
      <c r="K13" s="272"/>
      <c r="L13" s="193"/>
    </row>
    <row r="14" spans="1:13" x14ac:dyDescent="0.2">
      <c r="A14" s="194" t="s">
        <v>147</v>
      </c>
      <c r="B14" s="39"/>
      <c r="C14" s="195"/>
      <c r="D14" s="39"/>
      <c r="E14" s="196">
        <f>SUM(E9:E12)</f>
        <v>6725870.6445965115</v>
      </c>
      <c r="F14" s="197">
        <f>SUM(F9:F12)</f>
        <v>0</v>
      </c>
      <c r="G14" s="197">
        <f>SUM(G9:G12)</f>
        <v>0</v>
      </c>
      <c r="H14" s="196">
        <f>SUM(H9:H12)</f>
        <v>6725870.6445965115</v>
      </c>
      <c r="I14" s="198">
        <f>SUM(I9:I12)</f>
        <v>5430105.8809499266</v>
      </c>
      <c r="K14" s="198">
        <f>SUM(K9:K12)</f>
        <v>1743729.1569369691</v>
      </c>
    </row>
    <row r="15" spans="1:13" x14ac:dyDescent="0.2">
      <c r="A15" s="199" t="str">
        <f>'NOTA 1 '!B51</f>
        <v>Firmado a los efectos de su identificacion con mi informe del  26/09/2024</v>
      </c>
      <c r="B15" s="33"/>
      <c r="C15" s="33"/>
      <c r="D15" s="33"/>
      <c r="E15" s="33"/>
      <c r="F15" s="33"/>
    </row>
    <row r="16" spans="1:13" x14ac:dyDescent="0.2">
      <c r="A16" s="30" t="s">
        <v>61</v>
      </c>
      <c r="L16" s="184"/>
    </row>
    <row r="19" spans="1:9" x14ac:dyDescent="0.2">
      <c r="A19" s="33"/>
      <c r="B19" s="33"/>
      <c r="C19" s="33"/>
      <c r="D19" s="33"/>
      <c r="E19" s="117"/>
      <c r="F19" s="117"/>
      <c r="G19" s="117"/>
      <c r="H19" s="200"/>
      <c r="I19" s="200"/>
    </row>
    <row r="20" spans="1:9" x14ac:dyDescent="0.2">
      <c r="A20" s="33"/>
      <c r="B20" s="33"/>
      <c r="C20" s="33"/>
      <c r="D20" s="33"/>
      <c r="E20" s="117"/>
      <c r="F20" s="117"/>
      <c r="G20" s="117"/>
      <c r="H20" s="200"/>
      <c r="I20" s="200"/>
    </row>
    <row r="21" spans="1:9" x14ac:dyDescent="0.2">
      <c r="A21" s="33"/>
      <c r="B21" s="33"/>
      <c r="C21" s="33"/>
      <c r="D21" s="33"/>
      <c r="E21" s="117"/>
      <c r="F21" s="117"/>
      <c r="G21" s="117"/>
      <c r="H21" s="200"/>
      <c r="I21" s="200"/>
    </row>
  </sheetData>
  <mergeCells count="12">
    <mergeCell ref="K6:K7"/>
    <mergeCell ref="A3:I3"/>
    <mergeCell ref="A2:I2"/>
    <mergeCell ref="A1:I1"/>
    <mergeCell ref="A4:I4"/>
    <mergeCell ref="I6:I7"/>
    <mergeCell ref="E7:E8"/>
    <mergeCell ref="F7:F8"/>
    <mergeCell ref="A6:D8"/>
    <mergeCell ref="E6:F6"/>
    <mergeCell ref="G6:G8"/>
    <mergeCell ref="H6:H7"/>
  </mergeCell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13</vt:i4>
      </vt:variant>
    </vt:vector>
  </HeadingPairs>
  <TitlesOfParts>
    <vt:vector size="26" baseType="lpstr">
      <vt:lpstr>ventas</vt:lpstr>
      <vt:lpstr>CARATULAS</vt:lpstr>
      <vt:lpstr>ESP</vt:lpstr>
      <vt:lpstr>EERR</vt:lpstr>
      <vt:lpstr>EEPN </vt:lpstr>
      <vt:lpstr>EFE</vt:lpstr>
      <vt:lpstr>NOTA 1 </vt:lpstr>
      <vt:lpstr>ANEXO I - BU</vt:lpstr>
      <vt:lpstr>ANEXO II - ING</vt:lpstr>
      <vt:lpstr>ANEXO III - GASTOS </vt:lpstr>
      <vt:lpstr>Otro Ejemplo</vt:lpstr>
      <vt:lpstr>SS Y SS</vt:lpstr>
      <vt:lpstr>ipc empalme ipim </vt:lpstr>
      <vt:lpstr>'ANEXO I - BU'!Área_de_impresión</vt:lpstr>
      <vt:lpstr>'ANEXO II - ING'!Área_de_impresión</vt:lpstr>
      <vt:lpstr>'ANEXO III - GASTOS '!Área_de_impresión</vt:lpstr>
      <vt:lpstr>'EEPN '!Área_de_impresión</vt:lpstr>
      <vt:lpstr>EERR!Área_de_impresión</vt:lpstr>
      <vt:lpstr>EFE!Área_de_impresión</vt:lpstr>
      <vt:lpstr>ESP!Área_de_impresión</vt:lpstr>
      <vt:lpstr>'NOTA 1 '!Área_de_impresión</vt:lpstr>
      <vt:lpstr>T_e2018</vt:lpstr>
      <vt:lpstr>T_e2019</vt:lpstr>
      <vt:lpstr>T_I_2018</vt:lpstr>
      <vt:lpstr>'ipc empalme ipim '!Títulos_a_imprimir</vt:lpstr>
      <vt:lpstr>Total_Ingresos_2019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alumno</dc:creator>
  <cp:lastModifiedBy>Leandro Darío Mamaní</cp:lastModifiedBy>
  <cp:lastPrinted>2024-11-02T16:55:29Z</cp:lastPrinted>
  <dcterms:created xsi:type="dcterms:W3CDTF">2020-07-30T03:31:58Z</dcterms:created>
  <dcterms:modified xsi:type="dcterms:W3CDTF">2024-11-02T22:40:15Z</dcterms:modified>
</cp:coreProperties>
</file>